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6"/>
  </bookViews>
  <sheets>
    <sheet name="1" sheetId="1" r:id="rId1"/>
    <sheet name="2" sheetId="2" r:id="rId2"/>
    <sheet name="3" sheetId="3" r:id="rId3"/>
    <sheet name="4" sheetId="5" r:id="rId4"/>
    <sheet name="5+" sheetId="6" r:id="rId5"/>
    <sheet name="NUMBER OF PEOPLE RAW" sheetId="7" r:id="rId6"/>
    <sheet name="NUMBER OF PEOPLE TABLE" sheetId="9" r:id="rId7"/>
    <sheet name="HES TEMPLATE (2007 AVG) BASIC" sheetId="12" r:id="rId8"/>
  </sheets>
  <calcPr calcId="125725"/>
</workbook>
</file>

<file path=xl/calcChain.xml><?xml version="1.0" encoding="utf-8"?>
<calcChain xmlns="http://schemas.openxmlformats.org/spreadsheetml/2006/main">
  <c r="E428" i="12"/>
  <c r="F428" s="1"/>
  <c r="I426"/>
  <c r="F426"/>
  <c r="E424"/>
  <c r="F424" s="1"/>
  <c r="H422"/>
  <c r="H421"/>
  <c r="H420"/>
  <c r="E418"/>
  <c r="E419" s="1"/>
  <c r="F419" s="1"/>
  <c r="H417"/>
  <c r="H416"/>
  <c r="I412"/>
  <c r="E412"/>
  <c r="E414" s="1"/>
  <c r="H411"/>
  <c r="E409"/>
  <c r="E410" s="1"/>
  <c r="F410" s="1"/>
  <c r="H408"/>
  <c r="F406"/>
  <c r="E405"/>
  <c r="F405" s="1"/>
  <c r="E404"/>
  <c r="F404" s="1"/>
  <c r="F403"/>
  <c r="I403" s="1"/>
  <c r="E403"/>
  <c r="E407" s="1"/>
  <c r="F407" s="1"/>
  <c r="E400"/>
  <c r="F400" s="1"/>
  <c r="H399"/>
  <c r="H397"/>
  <c r="F396"/>
  <c r="H395"/>
  <c r="H393"/>
  <c r="H390"/>
  <c r="F389"/>
  <c r="E388"/>
  <c r="F388" s="1"/>
  <c r="F387"/>
  <c r="I387" s="1"/>
  <c r="E387"/>
  <c r="H386"/>
  <c r="E384"/>
  <c r="F384" s="1"/>
  <c r="I384" s="1"/>
  <c r="E382"/>
  <c r="F382" s="1"/>
  <c r="I382" s="1"/>
  <c r="E380"/>
  <c r="F380" s="1"/>
  <c r="I380" s="1"/>
  <c r="H379"/>
  <c r="E378"/>
  <c r="F378" s="1"/>
  <c r="I378" s="1"/>
  <c r="F377"/>
  <c r="E377"/>
  <c r="E385" s="1"/>
  <c r="F385" s="1"/>
  <c r="I385" s="1"/>
  <c r="H376"/>
  <c r="E374"/>
  <c r="F374" s="1"/>
  <c r="I374" s="1"/>
  <c r="F373"/>
  <c r="E373"/>
  <c r="E375" s="1"/>
  <c r="F375" s="1"/>
  <c r="I375" s="1"/>
  <c r="F372"/>
  <c r="I371"/>
  <c r="F371"/>
  <c r="H370"/>
  <c r="E369"/>
  <c r="F369" s="1"/>
  <c r="I369" s="1"/>
  <c r="H368"/>
  <c r="F367"/>
  <c r="H366"/>
  <c r="E365"/>
  <c r="F365" s="1"/>
  <c r="I365" s="1"/>
  <c r="F364"/>
  <c r="E364"/>
  <c r="E391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40" s="1"/>
  <c r="H336"/>
  <c r="E331"/>
  <c r="E335" s="1"/>
  <c r="F335" s="1"/>
  <c r="I335" s="1"/>
  <c r="H330"/>
  <c r="E329"/>
  <c r="F329" s="1"/>
  <c r="I329" s="1"/>
  <c r="H328"/>
  <c r="E327"/>
  <c r="F327" s="1"/>
  <c r="I327" s="1"/>
  <c r="H326"/>
  <c r="E325"/>
  <c r="F325" s="1"/>
  <c r="I325" s="1"/>
  <c r="H324"/>
  <c r="E323"/>
  <c r="F323" s="1"/>
  <c r="I323" s="1"/>
  <c r="I322" s="1"/>
  <c r="F322"/>
  <c r="E322"/>
  <c r="H321"/>
  <c r="H319"/>
  <c r="H317"/>
  <c r="E315"/>
  <c r="F315" s="1"/>
  <c r="I315" s="1"/>
  <c r="F314"/>
  <c r="E314"/>
  <c r="E320" s="1"/>
  <c r="F320" s="1"/>
  <c r="I320" s="1"/>
  <c r="H313"/>
  <c r="F312"/>
  <c r="E311"/>
  <c r="I311" s="1"/>
  <c r="H310"/>
  <c r="E309"/>
  <c r="F309" s="1"/>
  <c r="I309" s="1"/>
  <c r="H308"/>
  <c r="E307"/>
  <c r="F307" s="1"/>
  <c r="I307" s="1"/>
  <c r="E305"/>
  <c r="F305" s="1"/>
  <c r="I305" s="1"/>
  <c r="F304"/>
  <c r="E304"/>
  <c r="E306" s="1"/>
  <c r="F306" s="1"/>
  <c r="I306" s="1"/>
  <c r="E301"/>
  <c r="F301" s="1"/>
  <c r="H300"/>
  <c r="E298"/>
  <c r="E299" s="1"/>
  <c r="F299" s="1"/>
  <c r="H297"/>
  <c r="H294"/>
  <c r="E292"/>
  <c r="E295" s="1"/>
  <c r="F289"/>
  <c r="E289"/>
  <c r="H288"/>
  <c r="F282"/>
  <c r="H281"/>
  <c r="E280"/>
  <c r="F280" s="1"/>
  <c r="I280" s="1"/>
  <c r="H279"/>
  <c r="E278"/>
  <c r="F278" s="1"/>
  <c r="I278" s="1"/>
  <c r="H277"/>
  <c r="E276"/>
  <c r="F276" s="1"/>
  <c r="I276" s="1"/>
  <c r="H275"/>
  <c r="E274"/>
  <c r="F274" s="1"/>
  <c r="I274" s="1"/>
  <c r="H273"/>
  <c r="E272"/>
  <c r="F272" s="1"/>
  <c r="I272" s="1"/>
  <c r="F271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6"/>
  <c r="F256" s="1"/>
  <c r="E255"/>
  <c r="F255" s="1"/>
  <c r="F254"/>
  <c r="I254" s="1"/>
  <c r="E254"/>
  <c r="E258" s="1"/>
  <c r="F258" s="1"/>
  <c r="E251"/>
  <c r="F251" s="1"/>
  <c r="H250"/>
  <c r="F249"/>
  <c r="H247"/>
  <c r="H242"/>
  <c r="H240"/>
  <c r="E237"/>
  <c r="E243" s="1"/>
  <c r="F234"/>
  <c r="E234"/>
  <c r="H233"/>
  <c r="H232"/>
  <c r="H230"/>
  <c r="H229"/>
  <c r="E227"/>
  <c r="E231" s="1"/>
  <c r="F231" s="1"/>
  <c r="I231" s="1"/>
  <c r="H226"/>
  <c r="E223"/>
  <c r="E225" s="1"/>
  <c r="F225" s="1"/>
  <c r="I225" s="1"/>
  <c r="H222"/>
  <c r="E220"/>
  <c r="E221" s="1"/>
  <c r="F221" s="1"/>
  <c r="H219"/>
  <c r="H218"/>
  <c r="H216"/>
  <c r="E214"/>
  <c r="F214" s="1"/>
  <c r="I214" s="1"/>
  <c r="F213"/>
  <c r="E213"/>
  <c r="E217" s="1"/>
  <c r="F217" s="1"/>
  <c r="I217" s="1"/>
  <c r="H212"/>
  <c r="H209"/>
  <c r="F208"/>
  <c r="H207"/>
  <c r="H205"/>
  <c r="E203"/>
  <c r="E210" s="1"/>
  <c r="F200"/>
  <c r="E200"/>
  <c r="H199"/>
  <c r="F198"/>
  <c r="H196"/>
  <c r="E195"/>
  <c r="F195" s="1"/>
  <c r="I195" s="1"/>
  <c r="H194"/>
  <c r="F193"/>
  <c r="H192"/>
  <c r="E191"/>
  <c r="F191" s="1"/>
  <c r="I191" s="1"/>
  <c r="H190"/>
  <c r="E189"/>
  <c r="F189" s="1"/>
  <c r="I189" s="1"/>
  <c r="H188"/>
  <c r="E187"/>
  <c r="F187" s="1"/>
  <c r="I187" s="1"/>
  <c r="F186"/>
  <c r="E186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E161"/>
  <c r="E168" s="1"/>
  <c r="F168" s="1"/>
  <c r="I168" s="1"/>
  <c r="H160"/>
  <c r="H159"/>
  <c r="E158"/>
  <c r="F158" s="1"/>
  <c r="F157"/>
  <c r="I157" s="1"/>
  <c r="E157"/>
  <c r="E197" s="1"/>
  <c r="F197" s="1"/>
  <c r="I197" s="1"/>
  <c r="E154"/>
  <c r="F154" s="1"/>
  <c r="I154" s="1"/>
  <c r="B434" s="1"/>
  <c r="H153"/>
  <c r="H152"/>
  <c r="E146"/>
  <c r="E151" s="1"/>
  <c r="F151" s="1"/>
  <c r="E138"/>
  <c r="E145" s="1"/>
  <c r="F145" s="1"/>
  <c r="F135"/>
  <c r="I135" s="1"/>
  <c r="B433" s="1"/>
  <c r="E135"/>
  <c r="H134"/>
  <c r="F133"/>
  <c r="F132"/>
  <c r="E130"/>
  <c r="E131" s="1"/>
  <c r="F131" s="1"/>
  <c r="E125"/>
  <c r="E129" s="1"/>
  <c r="F129" s="1"/>
  <c r="F122"/>
  <c r="E122"/>
  <c r="H112"/>
  <c r="F111"/>
  <c r="E110"/>
  <c r="F110" s="1"/>
  <c r="E109"/>
  <c r="F109" s="1"/>
  <c r="F108"/>
  <c r="D111" s="1"/>
  <c r="E108"/>
  <c r="H106"/>
  <c r="E104"/>
  <c r="F104" s="1"/>
  <c r="I104" s="1"/>
  <c r="F103"/>
  <c r="E103"/>
  <c r="E105" s="1"/>
  <c r="F105" s="1"/>
  <c r="I105" s="1"/>
  <c r="H101"/>
  <c r="H99"/>
  <c r="H97"/>
  <c r="H95"/>
  <c r="H93"/>
  <c r="H92"/>
  <c r="E91"/>
  <c r="F91" s="1"/>
  <c r="I91" s="1"/>
  <c r="H90"/>
  <c r="E89"/>
  <c r="F89" s="1"/>
  <c r="I89" s="1"/>
  <c r="F88"/>
  <c r="E88"/>
  <c r="E100" s="1"/>
  <c r="F100" s="1"/>
  <c r="I100" s="1"/>
  <c r="H86"/>
  <c r="H85"/>
  <c r="H83"/>
  <c r="H82"/>
  <c r="E80"/>
  <c r="E84" s="1"/>
  <c r="F84" s="1"/>
  <c r="I84" s="1"/>
  <c r="H79"/>
  <c r="H78"/>
  <c r="E76"/>
  <c r="F76" s="1"/>
  <c r="I76" s="1"/>
  <c r="F75"/>
  <c r="E75"/>
  <c r="E77" s="1"/>
  <c r="F77" s="1"/>
  <c r="I77" s="1"/>
  <c r="I75" s="1"/>
  <c r="E428" i="6"/>
  <c r="F428" s="1"/>
  <c r="I426"/>
  <c r="F426"/>
  <c r="F424"/>
  <c r="E424"/>
  <c r="H422"/>
  <c r="H421"/>
  <c r="H420"/>
  <c r="F418"/>
  <c r="I418" s="1"/>
  <c r="E418"/>
  <c r="E419" s="1"/>
  <c r="F419" s="1"/>
  <c r="H417"/>
  <c r="H416"/>
  <c r="E413"/>
  <c r="F413" s="1"/>
  <c r="I412"/>
  <c r="F412"/>
  <c r="E412"/>
  <c r="H411"/>
  <c r="F409"/>
  <c r="E409"/>
  <c r="E410" s="1"/>
  <c r="F410" s="1"/>
  <c r="H408"/>
  <c r="F406"/>
  <c r="E405"/>
  <c r="F405" s="1"/>
  <c r="F403"/>
  <c r="I403" s="1"/>
  <c r="E403"/>
  <c r="E414" s="1"/>
  <c r="E400"/>
  <c r="F400" s="1"/>
  <c r="H399"/>
  <c r="H397"/>
  <c r="F396"/>
  <c r="H395"/>
  <c r="H393"/>
  <c r="H390"/>
  <c r="F389"/>
  <c r="E387"/>
  <c r="E388" s="1"/>
  <c r="F388" s="1"/>
  <c r="H386"/>
  <c r="H379"/>
  <c r="E377"/>
  <c r="E385" s="1"/>
  <c r="F385" s="1"/>
  <c r="I385" s="1"/>
  <c r="H376"/>
  <c r="E373"/>
  <c r="E375" s="1"/>
  <c r="F375" s="1"/>
  <c r="F372"/>
  <c r="I371"/>
  <c r="F371"/>
  <c r="H370"/>
  <c r="H368"/>
  <c r="F367"/>
  <c r="H366"/>
  <c r="F364"/>
  <c r="E364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F322"/>
  <c r="E322"/>
  <c r="E329" s="1"/>
  <c r="F329" s="1"/>
  <c r="H321"/>
  <c r="H319"/>
  <c r="H317"/>
  <c r="E314"/>
  <c r="E320" s="1"/>
  <c r="F320" s="1"/>
  <c r="H313"/>
  <c r="F312"/>
  <c r="H310"/>
  <c r="H308"/>
  <c r="E304"/>
  <c r="E306" s="1"/>
  <c r="F306" s="1"/>
  <c r="I306" s="1"/>
  <c r="E301"/>
  <c r="F301" s="1"/>
  <c r="H300"/>
  <c r="E298"/>
  <c r="E299" s="1"/>
  <c r="F299" s="1"/>
  <c r="H297"/>
  <c r="H294"/>
  <c r="F292"/>
  <c r="I292" s="1"/>
  <c r="E292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F260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F234"/>
  <c r="E234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F161"/>
  <c r="E161"/>
  <c r="H160"/>
  <c r="H159"/>
  <c r="E157"/>
  <c r="E158" s="1"/>
  <c r="F158" s="1"/>
  <c r="E154"/>
  <c r="F154" s="1"/>
  <c r="H153"/>
  <c r="H152"/>
  <c r="E146"/>
  <c r="E151" s="1"/>
  <c r="F151" s="1"/>
  <c r="E138"/>
  <c r="F138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E80"/>
  <c r="E84" s="1"/>
  <c r="F84" s="1"/>
  <c r="I84" s="1"/>
  <c r="H79"/>
  <c r="H78"/>
  <c r="E75"/>
  <c r="E77" s="1"/>
  <c r="F77" s="1"/>
  <c r="E428" i="5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I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I358" s="1"/>
  <c r="F359"/>
  <c r="E359"/>
  <c r="F358"/>
  <c r="H357"/>
  <c r="E356"/>
  <c r="F356" s="1"/>
  <c r="F355"/>
  <c r="I355" s="1"/>
  <c r="H354"/>
  <c r="I352" s="1"/>
  <c r="F353"/>
  <c r="E353"/>
  <c r="F352"/>
  <c r="H351"/>
  <c r="E350"/>
  <c r="F350" s="1"/>
  <c r="F349"/>
  <c r="I349" s="1"/>
  <c r="F346"/>
  <c r="E346"/>
  <c r="H345"/>
  <c r="F343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F298" s="1"/>
  <c r="I298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E234"/>
  <c r="F234" s="1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F161"/>
  <c r="E161"/>
  <c r="H160"/>
  <c r="H159"/>
  <c r="E157"/>
  <c r="E197" s="1"/>
  <c r="F197" s="1"/>
  <c r="I197" s="1"/>
  <c r="E154"/>
  <c r="F154" s="1"/>
  <c r="H153"/>
  <c r="H152"/>
  <c r="E146"/>
  <c r="F146" s="1"/>
  <c r="E138"/>
  <c r="F138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E80"/>
  <c r="E84" s="1"/>
  <c r="F84" s="1"/>
  <c r="I84" s="1"/>
  <c r="H79"/>
  <c r="H78"/>
  <c r="E75"/>
  <c r="E77" s="1"/>
  <c r="F77" s="1"/>
  <c r="E428" i="3"/>
  <c r="F428" s="1"/>
  <c r="I426"/>
  <c r="F426"/>
  <c r="E424"/>
  <c r="F424" s="1"/>
  <c r="H422"/>
  <c r="H421"/>
  <c r="H420"/>
  <c r="E418"/>
  <c r="F418" s="1"/>
  <c r="I418" s="1"/>
  <c r="H417"/>
  <c r="H416"/>
  <c r="I412"/>
  <c r="E412"/>
  <c r="E413" s="1"/>
  <c r="F413" s="1"/>
  <c r="H411"/>
  <c r="E409"/>
  <c r="F409" s="1"/>
  <c r="I409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I355" s="1"/>
  <c r="F356"/>
  <c r="E356"/>
  <c r="F355"/>
  <c r="H354"/>
  <c r="E353"/>
  <c r="F353" s="1"/>
  <c r="F352"/>
  <c r="I352" s="1"/>
  <c r="H351"/>
  <c r="I349" s="1"/>
  <c r="I361" s="1"/>
  <c r="B441" s="1"/>
  <c r="F350"/>
  <c r="E350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I334" s="1"/>
  <c r="H330"/>
  <c r="H328"/>
  <c r="H326"/>
  <c r="H324"/>
  <c r="E322"/>
  <c r="E329" s="1"/>
  <c r="F329" s="1"/>
  <c r="I329" s="1"/>
  <c r="H321"/>
  <c r="H319"/>
  <c r="H317"/>
  <c r="F314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F254"/>
  <c r="I254" s="1"/>
  <c r="E254"/>
  <c r="E258" s="1"/>
  <c r="F258" s="1"/>
  <c r="E251"/>
  <c r="F251" s="1"/>
  <c r="H250"/>
  <c r="F249"/>
  <c r="H247"/>
  <c r="H242"/>
  <c r="H240"/>
  <c r="E237"/>
  <c r="E238" s="1"/>
  <c r="F238" s="1"/>
  <c r="E234"/>
  <c r="F234" s="1"/>
  <c r="H233"/>
  <c r="H232"/>
  <c r="H230"/>
  <c r="H229"/>
  <c r="E227"/>
  <c r="E228" s="1"/>
  <c r="F228" s="1"/>
  <c r="I228" s="1"/>
  <c r="H226"/>
  <c r="E223"/>
  <c r="E224" s="1"/>
  <c r="F224" s="1"/>
  <c r="I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I182" s="1"/>
  <c r="H176"/>
  <c r="H174"/>
  <c r="H173"/>
  <c r="H172"/>
  <c r="H169"/>
  <c r="H167"/>
  <c r="H166"/>
  <c r="H165"/>
  <c r="H163"/>
  <c r="F161"/>
  <c r="E161"/>
  <c r="H160"/>
  <c r="H159"/>
  <c r="E157"/>
  <c r="E197" s="1"/>
  <c r="F197" s="1"/>
  <c r="I197" s="1"/>
  <c r="E154"/>
  <c r="F154" s="1"/>
  <c r="H153"/>
  <c r="H152"/>
  <c r="E146"/>
  <c r="F146" s="1"/>
  <c r="E138"/>
  <c r="F138" s="1"/>
  <c r="E135"/>
  <c r="F135" s="1"/>
  <c r="I135" s="1"/>
  <c r="B433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H101"/>
  <c r="H99"/>
  <c r="H97"/>
  <c r="H95"/>
  <c r="H93"/>
  <c r="H92"/>
  <c r="H90"/>
  <c r="E88"/>
  <c r="E100" s="1"/>
  <c r="F100" s="1"/>
  <c r="H86"/>
  <c r="H85"/>
  <c r="H83"/>
  <c r="H82"/>
  <c r="E80"/>
  <c r="E84" s="1"/>
  <c r="F84" s="1"/>
  <c r="I84" s="1"/>
  <c r="H79"/>
  <c r="H78"/>
  <c r="E75"/>
  <c r="E77" s="1"/>
  <c r="F77" s="1"/>
  <c r="E428" i="2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E410" s="1"/>
  <c r="F410" s="1"/>
  <c r="H408"/>
  <c r="F406"/>
  <c r="E403"/>
  <c r="E414" s="1"/>
  <c r="E400"/>
  <c r="F400" s="1"/>
  <c r="H399"/>
  <c r="H397"/>
  <c r="F396"/>
  <c r="H395"/>
  <c r="H393"/>
  <c r="H390"/>
  <c r="F389"/>
  <c r="F387"/>
  <c r="I387" s="1"/>
  <c r="E387"/>
  <c r="E388" s="1"/>
  <c r="F388" s="1"/>
  <c r="H386"/>
  <c r="E382"/>
  <c r="F382" s="1"/>
  <c r="H379"/>
  <c r="F377"/>
  <c r="E377"/>
  <c r="E385" s="1"/>
  <c r="F385" s="1"/>
  <c r="I385" s="1"/>
  <c r="H376"/>
  <c r="F373"/>
  <c r="E373"/>
  <c r="E375" s="1"/>
  <c r="F375" s="1"/>
  <c r="I375" s="1"/>
  <c r="F372"/>
  <c r="I371"/>
  <c r="F371"/>
  <c r="H370"/>
  <c r="H368"/>
  <c r="F367"/>
  <c r="H366"/>
  <c r="E364"/>
  <c r="E391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F254"/>
  <c r="I254" s="1"/>
  <c r="E254"/>
  <c r="E258" s="1"/>
  <c r="F258" s="1"/>
  <c r="E251"/>
  <c r="F251" s="1"/>
  <c r="H250"/>
  <c r="F249"/>
  <c r="H247"/>
  <c r="H242"/>
  <c r="H240"/>
  <c r="E237"/>
  <c r="E238" s="1"/>
  <c r="F238" s="1"/>
  <c r="E234"/>
  <c r="F234" s="1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I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F177"/>
  <c r="E177"/>
  <c r="E182" s="1"/>
  <c r="F182" s="1"/>
  <c r="I182" s="1"/>
  <c r="H176"/>
  <c r="H174"/>
  <c r="H173"/>
  <c r="H172"/>
  <c r="H169"/>
  <c r="H167"/>
  <c r="H166"/>
  <c r="H165"/>
  <c r="H163"/>
  <c r="E161"/>
  <c r="E170" s="1"/>
  <c r="H160"/>
  <c r="H159"/>
  <c r="E157"/>
  <c r="E158" s="1"/>
  <c r="F158" s="1"/>
  <c r="F154"/>
  <c r="E154"/>
  <c r="H153"/>
  <c r="H152"/>
  <c r="F146"/>
  <c r="E146"/>
  <c r="E151" s="1"/>
  <c r="F151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E88"/>
  <c r="E100" s="1"/>
  <c r="F100" s="1"/>
  <c r="I100" s="1"/>
  <c r="H86"/>
  <c r="H85"/>
  <c r="H83"/>
  <c r="H82"/>
  <c r="E80"/>
  <c r="E81" s="1"/>
  <c r="F81" s="1"/>
  <c r="H79"/>
  <c r="H78"/>
  <c r="E75"/>
  <c r="E77" s="1"/>
  <c r="F77" s="1"/>
  <c r="I77" s="1"/>
  <c r="E428" i="1"/>
  <c r="F428" s="1"/>
  <c r="I426"/>
  <c r="F426"/>
  <c r="E424"/>
  <c r="F424" s="1"/>
  <c r="H422"/>
  <c r="H421"/>
  <c r="H420"/>
  <c r="E418"/>
  <c r="E419" s="1"/>
  <c r="F419" s="1"/>
  <c r="H417"/>
  <c r="H416"/>
  <c r="I412"/>
  <c r="E412"/>
  <c r="E413" s="1"/>
  <c r="F413" s="1"/>
  <c r="H411"/>
  <c r="E409"/>
  <c r="F409" s="1"/>
  <c r="I409" s="1"/>
  <c r="H408"/>
  <c r="F406"/>
  <c r="E403"/>
  <c r="E407" s="1"/>
  <c r="F407" s="1"/>
  <c r="E400"/>
  <c r="F400" s="1"/>
  <c r="H399"/>
  <c r="H397"/>
  <c r="F396"/>
  <c r="H395"/>
  <c r="H393"/>
  <c r="H390"/>
  <c r="F389"/>
  <c r="E387"/>
  <c r="E388" s="1"/>
  <c r="F388" s="1"/>
  <c r="H386"/>
  <c r="H379"/>
  <c r="E377"/>
  <c r="E385" s="1"/>
  <c r="F385" s="1"/>
  <c r="I385" s="1"/>
  <c r="H376"/>
  <c r="E373"/>
  <c r="E375" s="1"/>
  <c r="F375" s="1"/>
  <c r="I375" s="1"/>
  <c r="F372"/>
  <c r="I371"/>
  <c r="F371"/>
  <c r="H370"/>
  <c r="H368"/>
  <c r="F367"/>
  <c r="H366"/>
  <c r="F364"/>
  <c r="E364"/>
  <c r="E391" s="1"/>
  <c r="E394" s="1"/>
  <c r="F394" s="1"/>
  <c r="I394" s="1"/>
  <c r="F361"/>
  <c r="H360"/>
  <c r="E359"/>
  <c r="F359" s="1"/>
  <c r="F358"/>
  <c r="I358" s="1"/>
  <c r="H357"/>
  <c r="F356"/>
  <c r="E356"/>
  <c r="I355"/>
  <c r="F355"/>
  <c r="H354"/>
  <c r="E353"/>
  <c r="F353" s="1"/>
  <c r="F352"/>
  <c r="I352" s="1"/>
  <c r="H351"/>
  <c r="F350"/>
  <c r="E350"/>
  <c r="I349"/>
  <c r="I361" s="1"/>
  <c r="B441" s="1"/>
  <c r="F349"/>
  <c r="E346"/>
  <c r="F346" s="1"/>
  <c r="H345"/>
  <c r="E343"/>
  <c r="E344" s="1"/>
  <c r="F344" s="1"/>
  <c r="H342"/>
  <c r="H339"/>
  <c r="E337"/>
  <c r="E338" s="1"/>
  <c r="F338" s="1"/>
  <c r="H336"/>
  <c r="E331"/>
  <c r="E334" s="1"/>
  <c r="F334" s="1"/>
  <c r="H330"/>
  <c r="H328"/>
  <c r="H326"/>
  <c r="H324"/>
  <c r="E322"/>
  <c r="E329" s="1"/>
  <c r="F329" s="1"/>
  <c r="I329" s="1"/>
  <c r="H321"/>
  <c r="H319"/>
  <c r="H317"/>
  <c r="E314"/>
  <c r="E320" s="1"/>
  <c r="F320" s="1"/>
  <c r="I320" s="1"/>
  <c r="H313"/>
  <c r="F312"/>
  <c r="H310"/>
  <c r="H308"/>
  <c r="E304"/>
  <c r="E306" s="1"/>
  <c r="F306" s="1"/>
  <c r="E301"/>
  <c r="F301" s="1"/>
  <c r="H300"/>
  <c r="E298"/>
  <c r="E299" s="1"/>
  <c r="F299" s="1"/>
  <c r="H297"/>
  <c r="H294"/>
  <c r="E292"/>
  <c r="E293" s="1"/>
  <c r="F293" s="1"/>
  <c r="E289"/>
  <c r="F289" s="1"/>
  <c r="H288"/>
  <c r="F282"/>
  <c r="H281"/>
  <c r="H279"/>
  <c r="H277"/>
  <c r="H275"/>
  <c r="H273"/>
  <c r="E271"/>
  <c r="E287" s="1"/>
  <c r="F287" s="1"/>
  <c r="I287" s="1"/>
  <c r="H270"/>
  <c r="H268"/>
  <c r="H266"/>
  <c r="H264"/>
  <c r="H262"/>
  <c r="E260"/>
  <c r="E269" s="1"/>
  <c r="F269" s="1"/>
  <c r="I269" s="1"/>
  <c r="H259"/>
  <c r="F257"/>
  <c r="E254"/>
  <c r="E258" s="1"/>
  <c r="F258" s="1"/>
  <c r="E251"/>
  <c r="F251" s="1"/>
  <c r="H250"/>
  <c r="F249"/>
  <c r="H247"/>
  <c r="H242"/>
  <c r="H240"/>
  <c r="E237"/>
  <c r="E238" s="1"/>
  <c r="F238" s="1"/>
  <c r="I238" s="1"/>
  <c r="F234"/>
  <c r="E234"/>
  <c r="H233"/>
  <c r="H232"/>
  <c r="H230"/>
  <c r="H229"/>
  <c r="E227"/>
  <c r="E228" s="1"/>
  <c r="F228" s="1"/>
  <c r="H226"/>
  <c r="E223"/>
  <c r="E224" s="1"/>
  <c r="F224" s="1"/>
  <c r="H222"/>
  <c r="E220"/>
  <c r="E221" s="1"/>
  <c r="F221" s="1"/>
  <c r="H219"/>
  <c r="H218"/>
  <c r="H216"/>
  <c r="E213"/>
  <c r="E217" s="1"/>
  <c r="F217" s="1"/>
  <c r="H212"/>
  <c r="H209"/>
  <c r="F208"/>
  <c r="H207"/>
  <c r="H205"/>
  <c r="E203"/>
  <c r="E210" s="1"/>
  <c r="E200"/>
  <c r="F200" s="1"/>
  <c r="H199"/>
  <c r="F198"/>
  <c r="H196"/>
  <c r="H194"/>
  <c r="F193"/>
  <c r="H192"/>
  <c r="H190"/>
  <c r="H188"/>
  <c r="E186"/>
  <c r="E195" s="1"/>
  <c r="F195" s="1"/>
  <c r="I195" s="1"/>
  <c r="H185"/>
  <c r="F184"/>
  <c r="H183"/>
  <c r="H181"/>
  <c r="H179"/>
  <c r="E177"/>
  <c r="E182" s="1"/>
  <c r="F182" s="1"/>
  <c r="H176"/>
  <c r="H174"/>
  <c r="H173"/>
  <c r="H172"/>
  <c r="H169"/>
  <c r="H167"/>
  <c r="H166"/>
  <c r="H165"/>
  <c r="H163"/>
  <c r="E161"/>
  <c r="E168" s="1"/>
  <c r="F168" s="1"/>
  <c r="H160"/>
  <c r="H159"/>
  <c r="F157"/>
  <c r="I157" s="1"/>
  <c r="E157"/>
  <c r="E154"/>
  <c r="F154" s="1"/>
  <c r="H153"/>
  <c r="H152"/>
  <c r="E146"/>
  <c r="F146" s="1"/>
  <c r="E138"/>
  <c r="F138" s="1"/>
  <c r="E135"/>
  <c r="F135" s="1"/>
  <c r="H134"/>
  <c r="F133"/>
  <c r="F132"/>
  <c r="E130"/>
  <c r="F130" s="1"/>
  <c r="E125"/>
  <c r="F125" s="1"/>
  <c r="E122"/>
  <c r="F122" s="1"/>
  <c r="H112"/>
  <c r="F111"/>
  <c r="E108"/>
  <c r="E110" s="1"/>
  <c r="F110" s="1"/>
  <c r="H106"/>
  <c r="E103"/>
  <c r="E105" s="1"/>
  <c r="F105" s="1"/>
  <c r="I105" s="1"/>
  <c r="H101"/>
  <c r="H99"/>
  <c r="H97"/>
  <c r="H95"/>
  <c r="H93"/>
  <c r="H92"/>
  <c r="H90"/>
  <c r="F88"/>
  <c r="E88"/>
  <c r="E100" s="1"/>
  <c r="F100" s="1"/>
  <c r="I100" s="1"/>
  <c r="H86"/>
  <c r="H85"/>
  <c r="H83"/>
  <c r="H82"/>
  <c r="E80"/>
  <c r="E81" s="1"/>
  <c r="F81" s="1"/>
  <c r="I81" s="1"/>
  <c r="H79"/>
  <c r="H78"/>
  <c r="E75"/>
  <c r="E77" s="1"/>
  <c r="F77" s="1"/>
  <c r="I77" i="6" l="1"/>
  <c r="I100"/>
  <c r="I105"/>
  <c r="I154"/>
  <c r="B434" s="1"/>
  <c r="I238"/>
  <c r="I320"/>
  <c r="I329"/>
  <c r="I334"/>
  <c r="I375"/>
  <c r="I409"/>
  <c r="I77" i="5"/>
  <c r="I100"/>
  <c r="I105"/>
  <c r="I154"/>
  <c r="B434" s="1"/>
  <c r="I306"/>
  <c r="I334"/>
  <c r="I343"/>
  <c r="I361"/>
  <c r="B441" s="1"/>
  <c r="I77" i="3"/>
  <c r="I100"/>
  <c r="I105"/>
  <c r="I154"/>
  <c r="B434" s="1"/>
  <c r="I238"/>
  <c r="I306"/>
  <c r="I382"/>
  <c r="I81" i="2"/>
  <c r="I135"/>
  <c r="B433" s="1"/>
  <c r="I224"/>
  <c r="I228"/>
  <c r="I238"/>
  <c r="I306"/>
  <c r="I334"/>
  <c r="I154"/>
  <c r="B434" s="1"/>
  <c r="I382"/>
  <c r="I77" i="1"/>
  <c r="I135"/>
  <c r="B433" s="1"/>
  <c r="I168"/>
  <c r="I182"/>
  <c r="I217"/>
  <c r="I224"/>
  <c r="I228"/>
  <c r="I306"/>
  <c r="I334"/>
  <c r="I154"/>
  <c r="B434" s="1"/>
  <c r="E211" i="12"/>
  <c r="F211" s="1"/>
  <c r="I210" s="1"/>
  <c r="F210"/>
  <c r="E296"/>
  <c r="F296" s="1"/>
  <c r="F295"/>
  <c r="I295" s="1"/>
  <c r="E341"/>
  <c r="F341" s="1"/>
  <c r="F340"/>
  <c r="I340" s="1"/>
  <c r="I271"/>
  <c r="I304"/>
  <c r="D367"/>
  <c r="I367" s="1"/>
  <c r="I373"/>
  <c r="E245"/>
  <c r="F245" s="1"/>
  <c r="I245" s="1"/>
  <c r="E246"/>
  <c r="F246" s="1"/>
  <c r="I246" s="1"/>
  <c r="E244"/>
  <c r="F244" s="1"/>
  <c r="I244" s="1"/>
  <c r="F243"/>
  <c r="E398"/>
  <c r="F398" s="1"/>
  <c r="I398" s="1"/>
  <c r="E394"/>
  <c r="F394" s="1"/>
  <c r="I394" s="1"/>
  <c r="E392"/>
  <c r="F392" s="1"/>
  <c r="I392" s="1"/>
  <c r="F391"/>
  <c r="D396" s="1"/>
  <c r="E415"/>
  <c r="F415" s="1"/>
  <c r="F414"/>
  <c r="I414" s="1"/>
  <c r="I103"/>
  <c r="D193"/>
  <c r="I193" s="1"/>
  <c r="I186" s="1"/>
  <c r="I364"/>
  <c r="F80"/>
  <c r="E81"/>
  <c r="F81" s="1"/>
  <c r="I81" s="1"/>
  <c r="I80" s="1"/>
  <c r="E94"/>
  <c r="F94" s="1"/>
  <c r="I94" s="1"/>
  <c r="I88" s="1"/>
  <c r="E96"/>
  <c r="F96" s="1"/>
  <c r="I96" s="1"/>
  <c r="E98"/>
  <c r="F98" s="1"/>
  <c r="I98" s="1"/>
  <c r="I108"/>
  <c r="F125"/>
  <c r="F130"/>
  <c r="F138"/>
  <c r="F146"/>
  <c r="F161"/>
  <c r="E162"/>
  <c r="F162" s="1"/>
  <c r="I162" s="1"/>
  <c r="I161" s="1"/>
  <c r="E164"/>
  <c r="F164" s="1"/>
  <c r="I164" s="1"/>
  <c r="E170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E224"/>
  <c r="F224" s="1"/>
  <c r="I224" s="1"/>
  <c r="I223" s="1"/>
  <c r="F227"/>
  <c r="E228"/>
  <c r="F228" s="1"/>
  <c r="I228" s="1"/>
  <c r="I227" s="1"/>
  <c r="F237"/>
  <c r="E238"/>
  <c r="F238" s="1"/>
  <c r="I238" s="1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E293"/>
  <c r="F293" s="1"/>
  <c r="F298"/>
  <c r="I298" s="1"/>
  <c r="F311"/>
  <c r="E316"/>
  <c r="F316" s="1"/>
  <c r="I316" s="1"/>
  <c r="I314" s="1"/>
  <c r="E318"/>
  <c r="F318" s="1"/>
  <c r="I318" s="1"/>
  <c r="F331"/>
  <c r="E332"/>
  <c r="F332" s="1"/>
  <c r="I332" s="1"/>
  <c r="E334"/>
  <c r="F334" s="1"/>
  <c r="I334" s="1"/>
  <c r="F337"/>
  <c r="I337" s="1"/>
  <c r="E338"/>
  <c r="F338" s="1"/>
  <c r="F343"/>
  <c r="I343" s="1"/>
  <c r="E381"/>
  <c r="F381" s="1"/>
  <c r="I381" s="1"/>
  <c r="I377" s="1"/>
  <c r="E383"/>
  <c r="F383" s="1"/>
  <c r="I383" s="1"/>
  <c r="F409"/>
  <c r="I409" s="1"/>
  <c r="I424" s="1"/>
  <c r="F412"/>
  <c r="E413"/>
  <c r="F413" s="1"/>
  <c r="F418"/>
  <c r="I418" s="1"/>
  <c r="E126"/>
  <c r="F126" s="1"/>
  <c r="E127"/>
  <c r="F127" s="1"/>
  <c r="E128"/>
  <c r="F128" s="1"/>
  <c r="E139"/>
  <c r="F139" s="1"/>
  <c r="E140"/>
  <c r="F140" s="1"/>
  <c r="E141"/>
  <c r="F141" s="1"/>
  <c r="E142"/>
  <c r="F142" s="1"/>
  <c r="E143"/>
  <c r="F143" s="1"/>
  <c r="E144"/>
  <c r="F144" s="1"/>
  <c r="E147"/>
  <c r="F147" s="1"/>
  <c r="E148"/>
  <c r="F148" s="1"/>
  <c r="E149"/>
  <c r="F149" s="1"/>
  <c r="E150"/>
  <c r="F150" s="1"/>
  <c r="E239"/>
  <c r="F239" s="1"/>
  <c r="I239" s="1"/>
  <c r="E241"/>
  <c r="F241" s="1"/>
  <c r="I241" s="1"/>
  <c r="E333"/>
  <c r="F333" s="1"/>
  <c r="I333" s="1"/>
  <c r="F80" i="6"/>
  <c r="F146"/>
  <c r="E170"/>
  <c r="E162"/>
  <c r="F162" s="1"/>
  <c r="I162" s="1"/>
  <c r="E164"/>
  <c r="F164" s="1"/>
  <c r="I164" s="1"/>
  <c r="F177"/>
  <c r="E295"/>
  <c r="E293"/>
  <c r="F293" s="1"/>
  <c r="F298"/>
  <c r="I298" s="1"/>
  <c r="E323"/>
  <c r="F323" s="1"/>
  <c r="I323" s="1"/>
  <c r="E391"/>
  <c r="E365"/>
  <c r="F365" s="1"/>
  <c r="I365" s="1"/>
  <c r="E369"/>
  <c r="F369" s="1"/>
  <c r="I369" s="1"/>
  <c r="F373"/>
  <c r="F377"/>
  <c r="E382"/>
  <c r="F382" s="1"/>
  <c r="I382" s="1"/>
  <c r="F387"/>
  <c r="I387" s="1"/>
  <c r="E404"/>
  <c r="F404" s="1"/>
  <c r="E81"/>
  <c r="F81" s="1"/>
  <c r="I81" s="1"/>
  <c r="E178"/>
  <c r="F178" s="1"/>
  <c r="I178" s="1"/>
  <c r="E374"/>
  <c r="F374" s="1"/>
  <c r="I374" s="1"/>
  <c r="E378"/>
  <c r="F378" s="1"/>
  <c r="I378" s="1"/>
  <c r="E380"/>
  <c r="F380" s="1"/>
  <c r="I380" s="1"/>
  <c r="E384"/>
  <c r="F384" s="1"/>
  <c r="I384" s="1"/>
  <c r="E81" i="5"/>
  <c r="F81" s="1"/>
  <c r="I81" s="1"/>
  <c r="E178"/>
  <c r="F178" s="1"/>
  <c r="I178" s="1"/>
  <c r="E299"/>
  <c r="F299" s="1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F80"/>
  <c r="E170"/>
  <c r="E175" s="1"/>
  <c r="F175" s="1"/>
  <c r="I175" s="1"/>
  <c r="F177"/>
  <c r="E404"/>
  <c r="F404" s="1"/>
  <c r="F80" i="3"/>
  <c r="E170"/>
  <c r="F322"/>
  <c r="E365"/>
  <c r="F365" s="1"/>
  <c r="I365" s="1"/>
  <c r="E369"/>
  <c r="F369" s="1"/>
  <c r="I369" s="1"/>
  <c r="E404"/>
  <c r="F404" s="1"/>
  <c r="E410"/>
  <c r="F410" s="1"/>
  <c r="E419"/>
  <c r="F419" s="1"/>
  <c r="E81"/>
  <c r="F81" s="1"/>
  <c r="I81" s="1"/>
  <c r="E255"/>
  <c r="F255" s="1"/>
  <c r="E323"/>
  <c r="F323" s="1"/>
  <c r="I323" s="1"/>
  <c r="E325"/>
  <c r="F325" s="1"/>
  <c r="I325" s="1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12"/>
  <c r="E162" i="2"/>
  <c r="F162" s="1"/>
  <c r="I162" s="1"/>
  <c r="E164"/>
  <c r="F164" s="1"/>
  <c r="I164" s="1"/>
  <c r="E255"/>
  <c r="F255" s="1"/>
  <c r="F314"/>
  <c r="F322"/>
  <c r="F364"/>
  <c r="E374"/>
  <c r="F374" s="1"/>
  <c r="I374" s="1"/>
  <c r="E378"/>
  <c r="F378" s="1"/>
  <c r="I378" s="1"/>
  <c r="E380"/>
  <c r="F380" s="1"/>
  <c r="I380" s="1"/>
  <c r="E384"/>
  <c r="F384" s="1"/>
  <c r="I384" s="1"/>
  <c r="F403"/>
  <c r="I403" s="1"/>
  <c r="E405"/>
  <c r="F405" s="1"/>
  <c r="F409"/>
  <c r="I409" s="1"/>
  <c r="F412"/>
  <c r="F418"/>
  <c r="I418" s="1"/>
  <c r="F161"/>
  <c r="E178"/>
  <c r="F178" s="1"/>
  <c r="I178" s="1"/>
  <c r="E180"/>
  <c r="F180" s="1"/>
  <c r="I180" s="1"/>
  <c r="E315"/>
  <c r="F315" s="1"/>
  <c r="I315" s="1"/>
  <c r="E323"/>
  <c r="F323" s="1"/>
  <c r="I323" s="1"/>
  <c r="E325"/>
  <c r="F325" s="1"/>
  <c r="I325" s="1"/>
  <c r="E327"/>
  <c r="F327" s="1"/>
  <c r="I327" s="1"/>
  <c r="E365"/>
  <c r="F365" s="1"/>
  <c r="I365" s="1"/>
  <c r="E369"/>
  <c r="F369" s="1"/>
  <c r="I369" s="1"/>
  <c r="E404"/>
  <c r="F404" s="1"/>
  <c r="F75" i="1"/>
  <c r="E197"/>
  <c r="F197" s="1"/>
  <c r="I197" s="1"/>
  <c r="E158"/>
  <c r="F158" s="1"/>
  <c r="F186"/>
  <c r="F213"/>
  <c r="F254"/>
  <c r="I254" s="1"/>
  <c r="E256"/>
  <c r="F256" s="1"/>
  <c r="F271"/>
  <c r="F304"/>
  <c r="E307"/>
  <c r="F307" s="1"/>
  <c r="I307" s="1"/>
  <c r="E309"/>
  <c r="F309" s="1"/>
  <c r="I309" s="1"/>
  <c r="E311"/>
  <c r="F311" s="1"/>
  <c r="F314"/>
  <c r="F322"/>
  <c r="E365"/>
  <c r="F365" s="1"/>
  <c r="I365" s="1"/>
  <c r="E369"/>
  <c r="F369" s="1"/>
  <c r="I369" s="1"/>
  <c r="F373"/>
  <c r="F377"/>
  <c r="E382"/>
  <c r="F382" s="1"/>
  <c r="I382" s="1"/>
  <c r="F387"/>
  <c r="I387" s="1"/>
  <c r="F403"/>
  <c r="I403" s="1"/>
  <c r="E405"/>
  <c r="F405" s="1"/>
  <c r="F412"/>
  <c r="F418"/>
  <c r="I418" s="1"/>
  <c r="E187"/>
  <c r="F187" s="1"/>
  <c r="I187" s="1"/>
  <c r="E189"/>
  <c r="F189" s="1"/>
  <c r="I189" s="1"/>
  <c r="E191"/>
  <c r="F191" s="1"/>
  <c r="I191" s="1"/>
  <c r="E214"/>
  <c r="F214" s="1"/>
  <c r="I214" s="1"/>
  <c r="E255"/>
  <c r="F255" s="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305"/>
  <c r="F305" s="1"/>
  <c r="I305" s="1"/>
  <c r="E315"/>
  <c r="F315" s="1"/>
  <c r="I315" s="1"/>
  <c r="E323"/>
  <c r="F323" s="1"/>
  <c r="I323" s="1"/>
  <c r="E325"/>
  <c r="F325" s="1"/>
  <c r="I325" s="1"/>
  <c r="E327"/>
  <c r="F327" s="1"/>
  <c r="I327" s="1"/>
  <c r="E374"/>
  <c r="F374" s="1"/>
  <c r="I374" s="1"/>
  <c r="E378"/>
  <c r="F378" s="1"/>
  <c r="I378" s="1"/>
  <c r="E380"/>
  <c r="F380" s="1"/>
  <c r="I380" s="1"/>
  <c r="E384"/>
  <c r="F384" s="1"/>
  <c r="I384" s="1"/>
  <c r="E404"/>
  <c r="F404" s="1"/>
  <c r="E414"/>
  <c r="E410"/>
  <c r="F410" s="1"/>
  <c r="E104"/>
  <c r="F104" s="1"/>
  <c r="I104" s="1"/>
  <c r="E109"/>
  <c r="F109" s="1"/>
  <c r="E76"/>
  <c r="F76" s="1"/>
  <c r="I76" s="1"/>
  <c r="I75" s="1"/>
  <c r="E89"/>
  <c r="F89" s="1"/>
  <c r="I89" s="1"/>
  <c r="E91"/>
  <c r="F91" s="1"/>
  <c r="I91" s="1"/>
  <c r="F103"/>
  <c r="F108"/>
  <c r="I108" s="1"/>
  <c r="E175" i="6"/>
  <c r="F175" s="1"/>
  <c r="I175" s="1"/>
  <c r="E171"/>
  <c r="F171" s="1"/>
  <c r="I171" s="1"/>
  <c r="F170"/>
  <c r="E296"/>
  <c r="F296" s="1"/>
  <c r="F295"/>
  <c r="I295" s="1"/>
  <c r="I301" s="1"/>
  <c r="B439" s="1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I424" s="1"/>
  <c r="E211"/>
  <c r="F211" s="1"/>
  <c r="I210" s="1"/>
  <c r="F210"/>
  <c r="I80"/>
  <c r="I373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F254"/>
  <c r="I254" s="1"/>
  <c r="E255"/>
  <c r="F255" s="1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F304"/>
  <c r="E305"/>
  <c r="F305" s="1"/>
  <c r="I305" s="1"/>
  <c r="E307"/>
  <c r="F307" s="1"/>
  <c r="I307" s="1"/>
  <c r="E309"/>
  <c r="F309" s="1"/>
  <c r="I309" s="1"/>
  <c r="E311"/>
  <c r="F314"/>
  <c r="E315"/>
  <c r="F315" s="1"/>
  <c r="I315" s="1"/>
  <c r="E325"/>
  <c r="F325" s="1"/>
  <c r="I325" s="1"/>
  <c r="I322" s="1"/>
  <c r="E327"/>
  <c r="F327" s="1"/>
  <c r="I327" s="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8"/>
  <c r="F168" s="1"/>
  <c r="I168" s="1"/>
  <c r="I161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E261"/>
  <c r="F261" s="1"/>
  <c r="I261" s="1"/>
  <c r="E263"/>
  <c r="F263" s="1"/>
  <c r="I263" s="1"/>
  <c r="E265"/>
  <c r="F265" s="1"/>
  <c r="I265" s="1"/>
  <c r="E267"/>
  <c r="F267" s="1"/>
  <c r="I267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171" i="5"/>
  <c r="F171" s="1"/>
  <c r="I171" s="1"/>
  <c r="E415"/>
  <c r="F415" s="1"/>
  <c r="F414"/>
  <c r="I414" s="1"/>
  <c r="E211"/>
  <c r="F211" s="1"/>
  <c r="I210" s="1"/>
  <c r="F210"/>
  <c r="E394"/>
  <c r="F394" s="1"/>
  <c r="I394" s="1"/>
  <c r="E392"/>
  <c r="F392" s="1"/>
  <c r="I392" s="1"/>
  <c r="F391"/>
  <c r="E398"/>
  <c r="F398" s="1"/>
  <c r="I398" s="1"/>
  <c r="I80"/>
  <c r="I373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I237" s="1"/>
  <c r="E241"/>
  <c r="F241" s="1"/>
  <c r="I241" s="1"/>
  <c r="E243"/>
  <c r="F254"/>
  <c r="I254" s="1"/>
  <c r="E255"/>
  <c r="F255" s="1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F314"/>
  <c r="E315"/>
  <c r="F315" s="1"/>
  <c r="I315" s="1"/>
  <c r="F322"/>
  <c r="E323"/>
  <c r="F323" s="1"/>
  <c r="I323" s="1"/>
  <c r="E325"/>
  <c r="F325" s="1"/>
  <c r="I325" s="1"/>
  <c r="E327"/>
  <c r="F327" s="1"/>
  <c r="I327" s="1"/>
  <c r="E333"/>
  <c r="F333" s="1"/>
  <c r="I333" s="1"/>
  <c r="E335"/>
  <c r="F335" s="1"/>
  <c r="I335" s="1"/>
  <c r="E340"/>
  <c r="F364"/>
  <c r="E365"/>
  <c r="F365" s="1"/>
  <c r="I365" s="1"/>
  <c r="E369"/>
  <c r="F369" s="1"/>
  <c r="I369" s="1"/>
  <c r="E94"/>
  <c r="F94" s="1"/>
  <c r="I94" s="1"/>
  <c r="E96"/>
  <c r="F96" s="1"/>
  <c r="I96" s="1"/>
  <c r="E98"/>
  <c r="F98" s="1"/>
  <c r="I98" s="1"/>
  <c r="E162"/>
  <c r="F162" s="1"/>
  <c r="I162" s="1"/>
  <c r="E164"/>
  <c r="F164" s="1"/>
  <c r="I164" s="1"/>
  <c r="E168"/>
  <c r="F168" s="1"/>
  <c r="I16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E316"/>
  <c r="F316" s="1"/>
  <c r="I316" s="1"/>
  <c r="E318"/>
  <c r="F318" s="1"/>
  <c r="I318" s="1"/>
  <c r="F331"/>
  <c r="E332"/>
  <c r="F332" s="1"/>
  <c r="I332" s="1"/>
  <c r="F337"/>
  <c r="I337" s="1"/>
  <c r="E381"/>
  <c r="F381" s="1"/>
  <c r="I381" s="1"/>
  <c r="E383"/>
  <c r="F383" s="1"/>
  <c r="I383" s="1"/>
  <c r="E407"/>
  <c r="F407" s="1"/>
  <c r="E175" i="3"/>
  <c r="F175" s="1"/>
  <c r="I175" s="1"/>
  <c r="E171"/>
  <c r="F171" s="1"/>
  <c r="I171" s="1"/>
  <c r="F170"/>
  <c r="E394"/>
  <c r="F394" s="1"/>
  <c r="I394" s="1"/>
  <c r="E392"/>
  <c r="F392" s="1"/>
  <c r="I392" s="1"/>
  <c r="F391"/>
  <c r="E398"/>
  <c r="F398" s="1"/>
  <c r="I398" s="1"/>
  <c r="E415"/>
  <c r="F415" s="1"/>
  <c r="F414"/>
  <c r="I414" s="1"/>
  <c r="E211"/>
  <c r="F211" s="1"/>
  <c r="I210" s="1"/>
  <c r="F210"/>
  <c r="I80"/>
  <c r="I373"/>
  <c r="I424"/>
  <c r="F75"/>
  <c r="E76"/>
  <c r="F76" s="1"/>
  <c r="I76" s="1"/>
  <c r="I75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F157"/>
  <c r="I157" s="1"/>
  <c r="E158"/>
  <c r="F158" s="1"/>
  <c r="F186"/>
  <c r="E187"/>
  <c r="F187" s="1"/>
  <c r="I187" s="1"/>
  <c r="E189"/>
  <c r="F189" s="1"/>
  <c r="I189" s="1"/>
  <c r="E191"/>
  <c r="F191" s="1"/>
  <c r="I191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15"/>
  <c r="F315" s="1"/>
  <c r="I315" s="1"/>
  <c r="E327"/>
  <c r="F327" s="1"/>
  <c r="I327" s="1"/>
  <c r="I322" s="1"/>
  <c r="E333"/>
  <c r="F333" s="1"/>
  <c r="I333" s="1"/>
  <c r="E335"/>
  <c r="F335" s="1"/>
  <c r="I335" s="1"/>
  <c r="E340"/>
  <c r="E94"/>
  <c r="F94" s="1"/>
  <c r="I94" s="1"/>
  <c r="E96"/>
  <c r="F96" s="1"/>
  <c r="I96" s="1"/>
  <c r="E98"/>
  <c r="F98" s="1"/>
  <c r="I98" s="1"/>
  <c r="E162"/>
  <c r="F162" s="1"/>
  <c r="I162" s="1"/>
  <c r="E164"/>
  <c r="F164" s="1"/>
  <c r="I164" s="1"/>
  <c r="E168"/>
  <c r="F168" s="1"/>
  <c r="I168" s="1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394" i="2"/>
  <c r="F394" s="1"/>
  <c r="I394" s="1"/>
  <c r="E392"/>
  <c r="F392" s="1"/>
  <c r="I392" s="1"/>
  <c r="F391"/>
  <c r="E398"/>
  <c r="F398" s="1"/>
  <c r="I398" s="1"/>
  <c r="E415"/>
  <c r="F415" s="1"/>
  <c r="F414"/>
  <c r="I414" s="1"/>
  <c r="I322"/>
  <c r="E175"/>
  <c r="F175" s="1"/>
  <c r="I175" s="1"/>
  <c r="E171"/>
  <c r="F171" s="1"/>
  <c r="I171" s="1"/>
  <c r="F170"/>
  <c r="E211"/>
  <c r="F211" s="1"/>
  <c r="I210" s="1"/>
  <c r="F210"/>
  <c r="I373"/>
  <c r="I424"/>
  <c r="F75"/>
  <c r="E76"/>
  <c r="F76" s="1"/>
  <c r="I76" s="1"/>
  <c r="I75" s="1"/>
  <c r="E84"/>
  <c r="F84" s="1"/>
  <c r="I84" s="1"/>
  <c r="I80" s="1"/>
  <c r="F88"/>
  <c r="E89"/>
  <c r="F89" s="1"/>
  <c r="I89" s="1"/>
  <c r="E91"/>
  <c r="F91" s="1"/>
  <c r="I91" s="1"/>
  <c r="F103"/>
  <c r="E104"/>
  <c r="F104" s="1"/>
  <c r="I104" s="1"/>
  <c r="I103" s="1"/>
  <c r="F108"/>
  <c r="E109"/>
  <c r="F109" s="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F157"/>
  <c r="I157" s="1"/>
  <c r="F186"/>
  <c r="E187"/>
  <c r="F187" s="1"/>
  <c r="I187" s="1"/>
  <c r="E189"/>
  <c r="F189" s="1"/>
  <c r="I189" s="1"/>
  <c r="E191"/>
  <c r="F191" s="1"/>
  <c r="I191" s="1"/>
  <c r="E197"/>
  <c r="F197" s="1"/>
  <c r="I197" s="1"/>
  <c r="F213"/>
  <c r="E214"/>
  <c r="F214" s="1"/>
  <c r="I214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56"/>
  <c r="F256" s="1"/>
  <c r="F271"/>
  <c r="E272"/>
  <c r="F272" s="1"/>
  <c r="I272" s="1"/>
  <c r="E274"/>
  <c r="F274" s="1"/>
  <c r="I274" s="1"/>
  <c r="E276"/>
  <c r="F276" s="1"/>
  <c r="I276" s="1"/>
  <c r="E278"/>
  <c r="F278" s="1"/>
  <c r="I278" s="1"/>
  <c r="E280"/>
  <c r="F280" s="1"/>
  <c r="I280" s="1"/>
  <c r="E295"/>
  <c r="F304"/>
  <c r="E305"/>
  <c r="F305" s="1"/>
  <c r="I305" s="1"/>
  <c r="E307"/>
  <c r="F307" s="1"/>
  <c r="I307" s="1"/>
  <c r="E309"/>
  <c r="F309" s="1"/>
  <c r="I309" s="1"/>
  <c r="E311"/>
  <c r="E333"/>
  <c r="F333" s="1"/>
  <c r="I333" s="1"/>
  <c r="E335"/>
  <c r="F335" s="1"/>
  <c r="I335" s="1"/>
  <c r="E340"/>
  <c r="F80"/>
  <c r="E94"/>
  <c r="F94" s="1"/>
  <c r="I94" s="1"/>
  <c r="E96"/>
  <c r="F96" s="1"/>
  <c r="I96" s="1"/>
  <c r="E98"/>
  <c r="F98" s="1"/>
  <c r="I98" s="1"/>
  <c r="E168"/>
  <c r="F168" s="1"/>
  <c r="I168" s="1"/>
  <c r="I161" s="1"/>
  <c r="F203"/>
  <c r="E204"/>
  <c r="F204" s="1"/>
  <c r="I204" s="1"/>
  <c r="E206"/>
  <c r="F206" s="1"/>
  <c r="I206" s="1"/>
  <c r="E215"/>
  <c r="F215" s="1"/>
  <c r="I215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I331" s="1"/>
  <c r="F337"/>
  <c r="I337" s="1"/>
  <c r="F343"/>
  <c r="I343" s="1"/>
  <c r="E381"/>
  <c r="F381" s="1"/>
  <c r="I381" s="1"/>
  <c r="E383"/>
  <c r="F383" s="1"/>
  <c r="I383" s="1"/>
  <c r="E407"/>
  <c r="F407" s="1"/>
  <c r="E211" i="1"/>
  <c r="F211" s="1"/>
  <c r="I210" s="1"/>
  <c r="F210"/>
  <c r="E415"/>
  <c r="F415" s="1"/>
  <c r="F414"/>
  <c r="I414" s="1"/>
  <c r="I271"/>
  <c r="I304"/>
  <c r="D367"/>
  <c r="I367" s="1"/>
  <c r="I364" s="1"/>
  <c r="I373"/>
  <c r="I103"/>
  <c r="I424"/>
  <c r="E84"/>
  <c r="F84" s="1"/>
  <c r="I84" s="1"/>
  <c r="I80" s="1"/>
  <c r="D111"/>
  <c r="E126"/>
  <c r="F126" s="1"/>
  <c r="E127"/>
  <c r="F127" s="1"/>
  <c r="E128"/>
  <c r="F128" s="1"/>
  <c r="E129"/>
  <c r="F129" s="1"/>
  <c r="E131"/>
  <c r="F131" s="1"/>
  <c r="E139"/>
  <c r="F139" s="1"/>
  <c r="E140"/>
  <c r="F140" s="1"/>
  <c r="E141"/>
  <c r="F141" s="1"/>
  <c r="E142"/>
  <c r="F142" s="1"/>
  <c r="E143"/>
  <c r="F143" s="1"/>
  <c r="E144"/>
  <c r="F144" s="1"/>
  <c r="E145"/>
  <c r="F145" s="1"/>
  <c r="E147"/>
  <c r="F147" s="1"/>
  <c r="E148"/>
  <c r="F148" s="1"/>
  <c r="E149"/>
  <c r="F149" s="1"/>
  <c r="E150"/>
  <c r="F150" s="1"/>
  <c r="E151"/>
  <c r="F151" s="1"/>
  <c r="E225"/>
  <c r="F225" s="1"/>
  <c r="I225" s="1"/>
  <c r="I223" s="1"/>
  <c r="E231"/>
  <c r="F231" s="1"/>
  <c r="I231" s="1"/>
  <c r="I227" s="1"/>
  <c r="E239"/>
  <c r="F239" s="1"/>
  <c r="I239" s="1"/>
  <c r="E241"/>
  <c r="F241" s="1"/>
  <c r="I241" s="1"/>
  <c r="E243"/>
  <c r="E295"/>
  <c r="I311"/>
  <c r="E333"/>
  <c r="F333" s="1"/>
  <c r="I333" s="1"/>
  <c r="E335"/>
  <c r="F335" s="1"/>
  <c r="I335" s="1"/>
  <c r="E340"/>
  <c r="E398"/>
  <c r="F398" s="1"/>
  <c r="I398" s="1"/>
  <c r="F80"/>
  <c r="E94"/>
  <c r="F94" s="1"/>
  <c r="I94" s="1"/>
  <c r="E96"/>
  <c r="F96" s="1"/>
  <c r="I96" s="1"/>
  <c r="E98"/>
  <c r="F98" s="1"/>
  <c r="I98" s="1"/>
  <c r="F161"/>
  <c r="E162"/>
  <c r="F162" s="1"/>
  <c r="I162" s="1"/>
  <c r="I161" s="1"/>
  <c r="E164"/>
  <c r="F164" s="1"/>
  <c r="I164" s="1"/>
  <c r="E170"/>
  <c r="F177"/>
  <c r="E178"/>
  <c r="F178" s="1"/>
  <c r="I178" s="1"/>
  <c r="E180"/>
  <c r="F180" s="1"/>
  <c r="I180" s="1"/>
  <c r="F203"/>
  <c r="E204"/>
  <c r="F204" s="1"/>
  <c r="I204" s="1"/>
  <c r="E206"/>
  <c r="F206" s="1"/>
  <c r="I206" s="1"/>
  <c r="E215"/>
  <c r="F215" s="1"/>
  <c r="I215" s="1"/>
  <c r="I213" s="1"/>
  <c r="F220"/>
  <c r="I220" s="1"/>
  <c r="F223"/>
  <c r="F227"/>
  <c r="F237"/>
  <c r="E248"/>
  <c r="F248" s="1"/>
  <c r="I248" s="1"/>
  <c r="F260"/>
  <c r="E261"/>
  <c r="F261" s="1"/>
  <c r="I261" s="1"/>
  <c r="E263"/>
  <c r="F263" s="1"/>
  <c r="I263" s="1"/>
  <c r="E265"/>
  <c r="F265" s="1"/>
  <c r="I265" s="1"/>
  <c r="E267"/>
  <c r="F267" s="1"/>
  <c r="I267" s="1"/>
  <c r="F292"/>
  <c r="I292" s="1"/>
  <c r="F298"/>
  <c r="I298" s="1"/>
  <c r="E316"/>
  <c r="F316" s="1"/>
  <c r="I316" s="1"/>
  <c r="I314" s="1"/>
  <c r="E318"/>
  <c r="F318" s="1"/>
  <c r="I318" s="1"/>
  <c r="F331"/>
  <c r="E332"/>
  <c r="F332" s="1"/>
  <c r="I332" s="1"/>
  <c r="F337"/>
  <c r="I337" s="1"/>
  <c r="F343"/>
  <c r="I343" s="1"/>
  <c r="E381"/>
  <c r="F381" s="1"/>
  <c r="I381" s="1"/>
  <c r="I377" s="1"/>
  <c r="E383"/>
  <c r="F383" s="1"/>
  <c r="I383" s="1"/>
  <c r="F391"/>
  <c r="D396" s="1"/>
  <c r="E392"/>
  <c r="F392" s="1"/>
  <c r="I392" s="1"/>
  <c r="I391" s="1"/>
  <c r="A1" i="7"/>
  <c r="I424" i="5" l="1"/>
  <c r="I237" i="1"/>
  <c r="B443" i="12"/>
  <c r="I301"/>
  <c r="B439" s="1"/>
  <c r="I260"/>
  <c r="I289" s="1"/>
  <c r="B438" s="1"/>
  <c r="I203"/>
  <c r="D184"/>
  <c r="I184" s="1"/>
  <c r="I391"/>
  <c r="I243"/>
  <c r="I251" s="1"/>
  <c r="B437" s="1"/>
  <c r="E175"/>
  <c r="F175" s="1"/>
  <c r="I175" s="1"/>
  <c r="E171"/>
  <c r="F171" s="1"/>
  <c r="I171" s="1"/>
  <c r="I170" s="1"/>
  <c r="F170"/>
  <c r="I331"/>
  <c r="I346" s="1"/>
  <c r="B440" s="1"/>
  <c r="I237"/>
  <c r="I234"/>
  <c r="B436" s="1"/>
  <c r="D208"/>
  <c r="I208" s="1"/>
  <c r="I177"/>
  <c r="I200"/>
  <c r="B435" s="1"/>
  <c r="I122"/>
  <c r="B432" s="1"/>
  <c r="I400"/>
  <c r="B442" s="1"/>
  <c r="I377" i="6"/>
  <c r="I237"/>
  <c r="D396"/>
  <c r="I170"/>
  <c r="D367"/>
  <c r="I367" s="1"/>
  <c r="I364" s="1"/>
  <c r="I377" i="5"/>
  <c r="I331"/>
  <c r="D396"/>
  <c r="F170"/>
  <c r="I170"/>
  <c r="I377" i="3"/>
  <c r="I237"/>
  <c r="D396"/>
  <c r="I170"/>
  <c r="D367"/>
  <c r="I367" s="1"/>
  <c r="I364" s="1"/>
  <c r="I377" i="2"/>
  <c r="I237"/>
  <c r="D367"/>
  <c r="I367" s="1"/>
  <c r="I364" s="1"/>
  <c r="D184"/>
  <c r="I184" s="1"/>
  <c r="I177" s="1"/>
  <c r="I331" i="1"/>
  <c r="I400"/>
  <c r="B442" s="1"/>
  <c r="I322"/>
  <c r="D193"/>
  <c r="I193" s="1"/>
  <c r="I186" s="1"/>
  <c r="I88"/>
  <c r="F311" i="6"/>
  <c r="I311"/>
  <c r="E246"/>
  <c r="F246" s="1"/>
  <c r="I246" s="1"/>
  <c r="E244"/>
  <c r="F244" s="1"/>
  <c r="I244" s="1"/>
  <c r="F243"/>
  <c r="E245"/>
  <c r="F245" s="1"/>
  <c r="I245" s="1"/>
  <c r="I108"/>
  <c r="D111"/>
  <c r="B443"/>
  <c r="I260"/>
  <c r="I314"/>
  <c r="I88"/>
  <c r="I391"/>
  <c r="I400" s="1"/>
  <c r="E341"/>
  <c r="F341" s="1"/>
  <c r="F340"/>
  <c r="I340" s="1"/>
  <c r="D208"/>
  <c r="I208" s="1"/>
  <c r="I203" s="1"/>
  <c r="I304"/>
  <c r="I271"/>
  <c r="I213"/>
  <c r="D193"/>
  <c r="I193" s="1"/>
  <c r="I186" s="1"/>
  <c r="D184"/>
  <c r="I184" s="1"/>
  <c r="I177" s="1"/>
  <c r="F311" i="5"/>
  <c r="I311"/>
  <c r="I108"/>
  <c r="D111"/>
  <c r="B443"/>
  <c r="I260"/>
  <c r="D208"/>
  <c r="I208" s="1"/>
  <c r="I203" s="1"/>
  <c r="I161"/>
  <c r="D367"/>
  <c r="I367" s="1"/>
  <c r="I364" s="1"/>
  <c r="I322"/>
  <c r="I314"/>
  <c r="I271"/>
  <c r="I289"/>
  <c r="B438" s="1"/>
  <c r="I213"/>
  <c r="I88"/>
  <c r="I391"/>
  <c r="D184"/>
  <c r="I184" s="1"/>
  <c r="I177" s="1"/>
  <c r="E341"/>
  <c r="F341" s="1"/>
  <c r="F340"/>
  <c r="I3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I304"/>
  <c r="D193"/>
  <c r="I193" s="1"/>
  <c r="I186" s="1"/>
  <c r="E341" i="3"/>
  <c r="F341" s="1"/>
  <c r="F340"/>
  <c r="I340" s="1"/>
  <c r="E296"/>
  <c r="F296" s="1"/>
  <c r="F295"/>
  <c r="I295" s="1"/>
  <c r="I301" s="1"/>
  <c r="B439" s="1"/>
  <c r="E246"/>
  <c r="F246" s="1"/>
  <c r="I246" s="1"/>
  <c r="E244"/>
  <c r="F244" s="1"/>
  <c r="I244" s="1"/>
  <c r="F243"/>
  <c r="E245"/>
  <c r="F245" s="1"/>
  <c r="I245" s="1"/>
  <c r="I260"/>
  <c r="D208"/>
  <c r="I208" s="1"/>
  <c r="I161"/>
  <c r="I314"/>
  <c r="I304"/>
  <c r="D193"/>
  <c r="I193" s="1"/>
  <c r="I391"/>
  <c r="I400" s="1"/>
  <c r="B442" s="1"/>
  <c r="F311"/>
  <c r="I311"/>
  <c r="I108"/>
  <c r="D111"/>
  <c r="B443"/>
  <c r="I203"/>
  <c r="D184"/>
  <c r="I184" s="1"/>
  <c r="I177" s="1"/>
  <c r="I271"/>
  <c r="I213"/>
  <c r="I186"/>
  <c r="I88"/>
  <c r="F311" i="2"/>
  <c r="I311"/>
  <c r="B443"/>
  <c r="I271"/>
  <c r="I213"/>
  <c r="D193"/>
  <c r="I193" s="1"/>
  <c r="I186" s="1"/>
  <c r="I170"/>
  <c r="D396"/>
  <c r="E341"/>
  <c r="F341" s="1"/>
  <c r="F340"/>
  <c r="I340" s="1"/>
  <c r="E296"/>
  <c r="F296" s="1"/>
  <c r="F295"/>
  <c r="I295" s="1"/>
  <c r="E246"/>
  <c r="F246" s="1"/>
  <c r="I246" s="1"/>
  <c r="E244"/>
  <c r="F244" s="1"/>
  <c r="I244" s="1"/>
  <c r="F243"/>
  <c r="E245"/>
  <c r="F245" s="1"/>
  <c r="I245" s="1"/>
  <c r="I108"/>
  <c r="D111"/>
  <c r="I301"/>
  <c r="B439" s="1"/>
  <c r="I260"/>
  <c r="D208"/>
  <c r="I208" s="1"/>
  <c r="I203" s="1"/>
  <c r="I234" s="1"/>
  <c r="B436" s="1"/>
  <c r="I304"/>
  <c r="I88"/>
  <c r="I391"/>
  <c r="I400" s="1"/>
  <c r="B442" s="1"/>
  <c r="I122" i="1"/>
  <c r="B432" s="1"/>
  <c r="E341"/>
  <c r="F341" s="1"/>
  <c r="F340"/>
  <c r="I340" s="1"/>
  <c r="E296"/>
  <c r="F296" s="1"/>
  <c r="F295"/>
  <c r="I295" s="1"/>
  <c r="D184"/>
  <c r="I184" s="1"/>
  <c r="E175"/>
  <c r="F175" s="1"/>
  <c r="I175" s="1"/>
  <c r="E171"/>
  <c r="F171" s="1"/>
  <c r="I171" s="1"/>
  <c r="F170"/>
  <c r="E246"/>
  <c r="F246" s="1"/>
  <c r="I246" s="1"/>
  <c r="E244"/>
  <c r="F244" s="1"/>
  <c r="I244" s="1"/>
  <c r="F243"/>
  <c r="E245"/>
  <c r="F245" s="1"/>
  <c r="I245" s="1"/>
  <c r="B443"/>
  <c r="I301"/>
  <c r="B439" s="1"/>
  <c r="I260"/>
  <c r="I289" s="1"/>
  <c r="B438" s="1"/>
  <c r="D208"/>
  <c r="I208" s="1"/>
  <c r="I203" s="1"/>
  <c r="I234" s="1"/>
  <c r="B436" s="1"/>
  <c r="I177"/>
  <c r="I346"/>
  <c r="B440" s="1"/>
  <c r="B444" i="12" l="1"/>
  <c r="I428"/>
  <c r="G438" s="1"/>
  <c r="I289" i="6"/>
  <c r="B438" s="1"/>
  <c r="I346" i="5"/>
  <c r="B440" s="1"/>
  <c r="I234"/>
  <c r="B436" s="1"/>
  <c r="I400"/>
  <c r="I234" i="3"/>
  <c r="B436" s="1"/>
  <c r="I122"/>
  <c r="B432" s="1"/>
  <c r="I346"/>
  <c r="B440" s="1"/>
  <c r="I346" i="2"/>
  <c r="B440" s="1"/>
  <c r="I170" i="1"/>
  <c r="I200" s="1"/>
  <c r="B435" s="1"/>
  <c r="B442" i="6"/>
  <c r="I200"/>
  <c r="B435" s="1"/>
  <c r="I234"/>
  <c r="B436" s="1"/>
  <c r="I122"/>
  <c r="B432" s="1"/>
  <c r="I346"/>
  <c r="B440" s="1"/>
  <c r="I243"/>
  <c r="I251" s="1"/>
  <c r="B437" s="1"/>
  <c r="B442" i="5"/>
  <c r="I243"/>
  <c r="I251" s="1"/>
  <c r="B437" s="1"/>
  <c r="I200"/>
  <c r="B435" s="1"/>
  <c r="I122"/>
  <c r="B432" s="1"/>
  <c r="I200" i="3"/>
  <c r="B435" s="1"/>
  <c r="B444" s="1"/>
  <c r="I289"/>
  <c r="B438" s="1"/>
  <c r="I243"/>
  <c r="I251" s="1"/>
  <c r="B437" s="1"/>
  <c r="I200" i="2"/>
  <c r="B435" s="1"/>
  <c r="I289"/>
  <c r="B438" s="1"/>
  <c r="I243"/>
  <c r="I251" s="1"/>
  <c r="B437" s="1"/>
  <c r="I122"/>
  <c r="B432" s="1"/>
  <c r="I243" i="1"/>
  <c r="I251" s="1"/>
  <c r="B437" s="1"/>
  <c r="B444" s="1"/>
  <c r="B444" i="2" l="1"/>
  <c r="B444" i="6"/>
  <c r="I428"/>
  <c r="I428" i="5"/>
  <c r="B444"/>
  <c r="I428" i="3"/>
  <c r="I428" i="2"/>
  <c r="I428" i="1"/>
</calcChain>
</file>

<file path=xl/comments1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comments7.xml><?xml version="1.0" encoding="utf-8"?>
<comments xmlns="http://schemas.openxmlformats.org/spreadsheetml/2006/main">
  <authors>
    <author>Author</author>
  </authors>
  <commentList>
    <comment ref="E1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1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2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6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<sst xmlns="http://schemas.openxmlformats.org/spreadsheetml/2006/main" count="4125" uniqueCount="372">
  <si>
    <t>Measures</t>
  </si>
  <si>
    <t>Average weekly household expenditure</t>
  </si>
  <si>
    <t>Category</t>
  </si>
  <si>
    <t/>
  </si>
  <si>
    <t>Total net expenditure</t>
  </si>
  <si>
    <t>Food</t>
  </si>
  <si>
    <t>Fruit and vegetables</t>
  </si>
  <si>
    <t>Meat, poultry and fish</t>
  </si>
  <si>
    <t>Grocery food</t>
  </si>
  <si>
    <t>Non-alcoholic beverages</t>
  </si>
  <si>
    <t>Restaurant meals and ready-to-eat food</t>
  </si>
  <si>
    <t>Alcoholic beverages, tobacco and illicit drugs</t>
  </si>
  <si>
    <t>Alcoholic beverages</t>
  </si>
  <si>
    <t>Cigarettes and tobacco</t>
  </si>
  <si>
    <t>Illicit drugs</t>
  </si>
  <si>
    <t>..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</si>
  <si>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</si>
  <si>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</si>
  <si>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</si>
  <si>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</si>
  <si>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</si>
  <si>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</si>
  <si>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</si>
  <si>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</si>
  <si>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</si>
  <si>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</si>
  <si>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</si>
  <si>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Furniture, furnishings and floor coverings</t>
  </si>
  <si>
    <t>Household textiles</t>
  </si>
  <si>
    <t>Household appliances</t>
  </si>
  <si>
    <t>Glassware, tableware and household utensils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</si>
  <si>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</si>
  <si>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</si>
  <si>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</si>
  <si>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</si>
  <si>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</si>
  <si>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</si>
  <si>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</si>
  <si>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</si>
  <si>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</si>
  <si>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</si>
  <si>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</si>
  <si>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</si>
  <si>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</si>
  <si>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</si>
  <si>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</si>
  <si>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</si>
  <si>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</si>
  <si>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</si>
  <si>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</si>
  <si>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Newspapers, books and stationery</t>
  </si>
  <si>
    <t>Accommodation services</t>
  </si>
  <si>
    <t>Package holidays</t>
  </si>
  <si>
    <t>Miscellaneous domestic holiday costs</t>
  </si>
  <si>
    <t>Education</t>
  </si>
  <si>
    <t>Miscellaneous goods and services</t>
  </si>
  <si>
    <t>Personal care</t>
  </si>
  <si>
    <t>Prostitution</t>
  </si>
  <si>
    <t>Personal effects nec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</si>
  <si>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</si>
  <si>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</si>
  <si>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</si>
  <si>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</si>
  <si>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</si>
  <si>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</si>
  <si>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</si>
  <si>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</si>
  <si>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</si>
  <si>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Sales, trade-ins and refunds</t>
  </si>
  <si>
    <t>Expenditure group, subgroup, and class</t>
  </si>
  <si>
    <t>HES CAT</t>
  </si>
  <si>
    <t>HES SUBCAT(LEVEL I WILL BE ANALYZING AT</t>
  </si>
  <si>
    <t>HES SUBCAT,SUBCAT</t>
  </si>
  <si>
    <t>CORRESPONDING NZSIOC CAT</t>
  </si>
  <si>
    <t>2007 AVG. WEEKLY HOUSEHOLD EXPENDITURE</t>
  </si>
  <si>
    <t>2007 ANNUAL HOUSEHOLD EXPENDITURE</t>
  </si>
  <si>
    <t>% household expenditure in sector AT NZSIOC LEVEL</t>
  </si>
  <si>
    <t>ANNUAL CO2 INTENSITY</t>
  </si>
  <si>
    <t>TOTAL CO2 EMISSIONS</t>
  </si>
  <si>
    <t>Fruit</t>
  </si>
  <si>
    <t>Vegetables</t>
  </si>
  <si>
    <t>Horticulture and fruit growing</t>
  </si>
  <si>
    <t>Fruit, oil, cereal and other food product manufacturing</t>
  </si>
  <si>
    <t>Meat, poultry, and fish</t>
  </si>
  <si>
    <t>Meat and poultry</t>
  </si>
  <si>
    <t>Sheep, beef cattle and grain farming</t>
  </si>
  <si>
    <t>Poultry, deer and other livestock farming</t>
  </si>
  <si>
    <t>Meat and meat product manufacturing</t>
  </si>
  <si>
    <t>Fish and other seafood</t>
  </si>
  <si>
    <t>Fishing and aquaculture</t>
  </si>
  <si>
    <t>Seafood processing</t>
  </si>
  <si>
    <t>Bread and cereals</t>
  </si>
  <si>
    <t>Milk, cheese, and eggs</t>
  </si>
  <si>
    <t>Dairy cattle farming</t>
  </si>
  <si>
    <t>Dairy product manufacturing</t>
  </si>
  <si>
    <t>Oils and fats</t>
  </si>
  <si>
    <t>Food additives and condiments</t>
  </si>
  <si>
    <t>Confectionery, nuts, and snacks</t>
  </si>
  <si>
    <t>Other grocery food</t>
  </si>
  <si>
    <t>Coffee, tea, and other hot drinks</t>
  </si>
  <si>
    <t>Soft drinks, waters, and juices</t>
  </si>
  <si>
    <t>Beverage and tobacco product manufacturing</t>
  </si>
  <si>
    <t>Restaurant meals</t>
  </si>
  <si>
    <t>Ready-to-eat food</t>
  </si>
  <si>
    <t>Other food services</t>
  </si>
  <si>
    <t>S</t>
  </si>
  <si>
    <t>Total food</t>
  </si>
  <si>
    <t>Alcoholic beverages, tobacco, and illicit drugs</t>
  </si>
  <si>
    <t>Beer</t>
  </si>
  <si>
    <t>Wine</t>
  </si>
  <si>
    <t>Spirits and liqueurs</t>
  </si>
  <si>
    <t>Alcoholic beverages not elsewhere classified</t>
  </si>
  <si>
    <t>Total alcoholic beverages, tobacco, and illicit drugs</t>
  </si>
  <si>
    <t>Clothing not further defined</t>
  </si>
  <si>
    <t>Men's clothing</t>
  </si>
  <si>
    <t>Women's clothing</t>
  </si>
  <si>
    <t>Children's and infants' clothing</t>
  </si>
  <si>
    <t xml:space="preserve">Clothing accessories </t>
  </si>
  <si>
    <t>Knitting and sewing supplies</t>
  </si>
  <si>
    <t>Clothing services</t>
  </si>
  <si>
    <t>Footwear not further defined</t>
  </si>
  <si>
    <t>Men's footwear</t>
  </si>
  <si>
    <t>Women's footwear</t>
  </si>
  <si>
    <t>Children's and infants' footwear</t>
  </si>
  <si>
    <t>Footwear accessories and services</t>
  </si>
  <si>
    <t>Textile and leather manufacturing</t>
  </si>
  <si>
    <t>Clothing, knitted products and footwear manufacturing</t>
  </si>
  <si>
    <t xml:space="preserve">Total clothing and footwear </t>
  </si>
  <si>
    <t>Residential property operation</t>
  </si>
  <si>
    <t>Resdential building construction</t>
  </si>
  <si>
    <t>Purchase of housing</t>
  </si>
  <si>
    <t>Materials for property alterations, additions, and improvements</t>
  </si>
  <si>
    <t>Primary metal and metal product manufacturing</t>
  </si>
  <si>
    <t>Non-metallic mineral product manufacturing</t>
  </si>
  <si>
    <t>Wood product manufacturing</t>
  </si>
  <si>
    <t>Services for property alterations, additions, and improvements</t>
  </si>
  <si>
    <t>AVG. SURPRESSED DISTRIBUTION</t>
  </si>
  <si>
    <t>Property maintenance materials</t>
  </si>
  <si>
    <t>Property maintenance services</t>
  </si>
  <si>
    <t>Repair and maintenance</t>
  </si>
  <si>
    <t>Water supply</t>
  </si>
  <si>
    <t>Refuse disposal and recycling</t>
  </si>
  <si>
    <t>Waste collection, treatment and disposal services</t>
  </si>
  <si>
    <t>Local authority rates and payments</t>
  </si>
  <si>
    <t>Local government administration</t>
  </si>
  <si>
    <t>Other property related services</t>
  </si>
  <si>
    <t>Building cleaning, pest control and other support services</t>
  </si>
  <si>
    <t>Electricity</t>
  </si>
  <si>
    <t>Electricity generation</t>
  </si>
  <si>
    <t>Gas</t>
  </si>
  <si>
    <t>Gas supply</t>
  </si>
  <si>
    <t>Solid fuels</t>
  </si>
  <si>
    <t>Coal mining</t>
  </si>
  <si>
    <t>Liquid fuels</t>
  </si>
  <si>
    <t>Petroleum and coal product manufacturing</t>
  </si>
  <si>
    <t>Domestic fuel not elsewhere classified</t>
  </si>
  <si>
    <t>Owner-occupied property operation</t>
  </si>
  <si>
    <t>Total housing and household utilities</t>
  </si>
  <si>
    <t>Furniture, furnishings, and floor coverings</t>
  </si>
  <si>
    <t>Furniture and furnishings</t>
  </si>
  <si>
    <t>Furniture manufacturing</t>
  </si>
  <si>
    <t>Carpets and other floor coverings</t>
  </si>
  <si>
    <t>Repair of furniture, furnishings, and floor coverings</t>
  </si>
  <si>
    <t>Major household appliances</t>
  </si>
  <si>
    <t>Small electrical household appliances</t>
  </si>
  <si>
    <t>Electronic and electrical equipment manufacturing</t>
  </si>
  <si>
    <t>Repair and hire of household appliances</t>
  </si>
  <si>
    <t>Rental and hiring services (except real estate); non-financial asset leasing</t>
  </si>
  <si>
    <t>Glassware, tableware, and household utensils</t>
  </si>
  <si>
    <t>Other manufacturing</t>
  </si>
  <si>
    <t>Major tools and equipment for the house and garden</t>
  </si>
  <si>
    <t>Small tools and accessories for the house and garden</t>
  </si>
  <si>
    <t>Cleaning products and other household supplies</t>
  </si>
  <si>
    <t>Pharmaceutical, cleaning and other chemical manufacturing</t>
  </si>
  <si>
    <t>Other household services</t>
  </si>
  <si>
    <t>Personal services; domestic household staff</t>
  </si>
  <si>
    <t>Total household contents and services</t>
  </si>
  <si>
    <t>Pharmaceutical products</t>
  </si>
  <si>
    <t>Other medical products</t>
  </si>
  <si>
    <t>Therapeutic appliances and equipment</t>
  </si>
  <si>
    <t>Medical services</t>
  </si>
  <si>
    <t>Dental services</t>
  </si>
  <si>
    <t>Paramedical services</t>
  </si>
  <si>
    <t>Medical and other health care services</t>
  </si>
  <si>
    <t>Hospitals</t>
  </si>
  <si>
    <t>Total health</t>
  </si>
  <si>
    <t>Purchase of new motor cars</t>
  </si>
  <si>
    <t>Purchase of second-hand motor cars</t>
  </si>
  <si>
    <t>Purchase of motorcycles</t>
  </si>
  <si>
    <t>Purchase of bicycles</t>
  </si>
  <si>
    <t>Transport equipment manufacturing</t>
  </si>
  <si>
    <t>Vehicle parts and accessories</t>
  </si>
  <si>
    <t>Petrol</t>
  </si>
  <si>
    <t>Road transport</t>
  </si>
  <si>
    <t>Other vehicle fuels and lubricants</t>
  </si>
  <si>
    <t>Vehicle servicing and repairs</t>
  </si>
  <si>
    <t>Other private transport services</t>
  </si>
  <si>
    <t>Transport support services</t>
  </si>
  <si>
    <t>Rail passenger transport</t>
  </si>
  <si>
    <t>Rail transport</t>
  </si>
  <si>
    <t>Road passenger transport</t>
  </si>
  <si>
    <t>Domestic air transport</t>
  </si>
  <si>
    <t>Air and space transport</t>
  </si>
  <si>
    <t>International air transport</t>
  </si>
  <si>
    <t>Sea passenger transport</t>
  </si>
  <si>
    <t>Other transport</t>
  </si>
  <si>
    <t>Combined passenger transport</t>
  </si>
  <si>
    <t>Other passenger transport costs</t>
  </si>
  <si>
    <t>Total transport</t>
  </si>
  <si>
    <t>Postal and courier pick up and delivery services</t>
  </si>
  <si>
    <t>Telecommunications services</t>
  </si>
  <si>
    <t>Total communication</t>
  </si>
  <si>
    <t>Audio-visual equipment</t>
  </si>
  <si>
    <t>Computing equipment</t>
  </si>
  <si>
    <t>Recording media</t>
  </si>
  <si>
    <t>Repair of audio-visual, photographic, and information processing equipment</t>
  </si>
  <si>
    <t>Games, toys, and hobbies</t>
  </si>
  <si>
    <t>Equipment for sport, camping, and outdoor recreation</t>
  </si>
  <si>
    <t>Plants, flowers, and gardening supplies</t>
  </si>
  <si>
    <t>Fertiliser and pesticide manufacturing</t>
  </si>
  <si>
    <t>Pets and pet-related products</t>
  </si>
  <si>
    <t>Recreational and sporting services</t>
  </si>
  <si>
    <t>Sport and recreation activities</t>
  </si>
  <si>
    <t>Cultural services</t>
  </si>
  <si>
    <t>Heritage and artistic activities</t>
  </si>
  <si>
    <t>Veterinary and other services for pets and domestic livestock</t>
  </si>
  <si>
    <t>Veterinary and other professional services</t>
  </si>
  <si>
    <t>Games of chance</t>
  </si>
  <si>
    <t>Gambling activities</t>
  </si>
  <si>
    <t>Newspapers, books, and stationery</t>
  </si>
  <si>
    <t>Books</t>
  </si>
  <si>
    <t>Newspapers and magazines</t>
  </si>
  <si>
    <t>Miscellaneous printed matter</t>
  </si>
  <si>
    <t>Stationery and drawing materials</t>
  </si>
  <si>
    <t>Pulp, paper and converted paper product manufacturing</t>
  </si>
  <si>
    <t>Accommodation</t>
  </si>
  <si>
    <t>Total recreation and culture</t>
  </si>
  <si>
    <t>Early childhood education</t>
  </si>
  <si>
    <t>Preschool education</t>
  </si>
  <si>
    <t>Primary, intermediate, and secondary education</t>
  </si>
  <si>
    <t>School education</t>
  </si>
  <si>
    <t>Tertiary and other post-school education</t>
  </si>
  <si>
    <t>Tertiary education</t>
  </si>
  <si>
    <t>Other educational fees</t>
  </si>
  <si>
    <t>Adult, community and other education</t>
  </si>
  <si>
    <t>Total education</t>
  </si>
  <si>
    <t>Hairdressing and personal grooming services</t>
  </si>
  <si>
    <t>Personal care, funeral and other personal services</t>
  </si>
  <si>
    <t>Electrical appliances for personal care</t>
  </si>
  <si>
    <t>Other appliances, articles, and products for personal care</t>
  </si>
  <si>
    <t>Personal effects not elsewhere classified</t>
  </si>
  <si>
    <t>Jewellery and watches</t>
  </si>
  <si>
    <t>Other personal effects</t>
  </si>
  <si>
    <t>Life insurance</t>
  </si>
  <si>
    <t>Dwelling insurance</t>
  </si>
  <si>
    <t>Contents insurance</t>
  </si>
  <si>
    <t>Health insurance</t>
  </si>
  <si>
    <t>Vehicle insurance</t>
  </si>
  <si>
    <t>Combinations of insurance not elsewhere classified</t>
  </si>
  <si>
    <t>Other insurance</t>
  </si>
  <si>
    <t>Health and general insurance</t>
  </si>
  <si>
    <t>Direct credit service charges</t>
  </si>
  <si>
    <t>Financial intermediation services</t>
  </si>
  <si>
    <t>…</t>
  </si>
  <si>
    <t>Banking and financing</t>
  </si>
  <si>
    <t>Vocational services</t>
  </si>
  <si>
    <t>Civil, professional and other interest groups</t>
  </si>
  <si>
    <t>Professional services</t>
  </si>
  <si>
    <t>Real estate services</t>
  </si>
  <si>
    <t>Other miscellaneous services not elsewhere classified</t>
  </si>
  <si>
    <t>Total miscellaneous goods and services</t>
  </si>
  <si>
    <t>Mortgage interest payments</t>
  </si>
  <si>
    <t>Interest payments on personal loans</t>
  </si>
  <si>
    <t>Interest payments on credit sales (hire purchases)</t>
  </si>
  <si>
    <t>Other interest payments</t>
  </si>
  <si>
    <t>Central government administration and justice</t>
  </si>
  <si>
    <t>Food and beverage services</t>
  </si>
  <si>
    <t>Total other expenditure</t>
  </si>
  <si>
    <t>Total sales, trade-ins, and refunds(7)</t>
  </si>
  <si>
    <t>Total net expenditure(8)(9)</t>
  </si>
  <si>
    <t>BROAD HES CATEGORIES</t>
  </si>
  <si>
    <t>ANNUAL CARBON EMISSIONS FOR AVERAGE HOUSEHOLD IN 2007</t>
  </si>
  <si>
    <t>AVG IN 2007</t>
  </si>
  <si>
    <t>FOOD</t>
  </si>
  <si>
    <t>BEVERAGE</t>
  </si>
  <si>
    <t>CLOTHING</t>
  </si>
  <si>
    <t>HOUSING (UTILITIES)</t>
  </si>
  <si>
    <t>HOUSING(CONTENTS)</t>
  </si>
  <si>
    <t>HEALTH</t>
  </si>
  <si>
    <t>TRANSPORT</t>
  </si>
  <si>
    <t>AVG. PER PERSON</t>
  </si>
  <si>
    <t>COMM</t>
  </si>
  <si>
    <t>REC/CULTURE</t>
  </si>
  <si>
    <t>EDUCATION</t>
  </si>
  <si>
    <t>MISC.</t>
  </si>
  <si>
    <t>OTHER</t>
  </si>
  <si>
    <t>TOTAL</t>
  </si>
  <si>
    <t>Suppressed</t>
  </si>
  <si>
    <t>s:</t>
  </si>
  <si>
    <t>Legend:</t>
  </si>
  <si>
    <t>data extracted on 24 Jul 2013 03:13 UTC (GMT) from NZ.Stat</t>
  </si>
  <si>
    <t>2007</t>
  </si>
  <si>
    <t>Year ended June</t>
  </si>
  <si>
    <t>Five-or-more-person household</t>
  </si>
  <si>
    <t>Four-person household</t>
  </si>
  <si>
    <t>Three-person household</t>
  </si>
  <si>
    <t>Two-person household</t>
  </si>
  <si>
    <t>One-person household</t>
  </si>
  <si>
    <t>Household size</t>
  </si>
  <si>
    <t>Dataset: Household expenditure for group and subgroup by number of people in household</t>
  </si>
  <si>
    <t>&lt;?xml version="1.0"?&gt;&lt;WebTableParameter xmlns:xsi="http://www.w3.org/2001/XMLSchema-instance" xmlns:xsd="http://www.w3.org/2001/XMLSchema" xmlns=""&gt;&lt;DataTable Code="TABLECODE331" HasMetadata="true"&gt;&lt;Name LocaleIsoCode="en"&gt;Household expenditure for group and subgroup by number of people in household&lt;/Name&gt;&lt;Dimension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Code="HOUSEHOLD_SIZE" HasMetadata="true" Display="labels"&gt;&lt;Name LocaleIsoCode="en"&gt;Household size&lt;/Name&gt;&lt;Member Code="1"&gt;&lt;Name LocaleIsoCode="en"&gt;One-person household&lt;/Name&gt;&lt;/Member&gt;&lt;Member Code="2"&gt;&lt;Name LocaleIsoCode="en"&gt;Two-person household&lt;/Name&gt;&lt;/Member&gt;&lt;Member Code="3"&gt;&lt;Name LocaleIsoCode="en"&gt;Three-person household&lt;/Name&gt;&lt;/Member&gt;&lt;Member Code="4"&gt;&lt;Name LocaleIsoCode="en"&gt;Four-person household&lt;/Name&gt;&lt;/Member&gt;&lt;Member Code="5"&gt;&lt;Name LocaleIsoCode="en"&gt;Five-or-more-person household&lt;/Name&gt;&lt;/Member&gt;&lt;/Dimension&gt;&lt;Dimension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Code="HOUSEHOLD_SIZE"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</si>
  <si>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1 PERSON</t>
  </si>
  <si>
    <t>2 PERSON</t>
  </si>
  <si>
    <t>3 PERSON</t>
  </si>
  <si>
    <t>4 PERSON</t>
  </si>
  <si>
    <t>5+ HOUSEHOLD</t>
  </si>
  <si>
    <t>C TABLE</t>
  </si>
  <si>
    <t>2007 I/O TABLES NZSIOC</t>
  </si>
  <si>
    <t>co2e - INCLUDING PROCESS EMISSIONS</t>
  </si>
  <si>
    <t>Forestry and logging</t>
  </si>
  <si>
    <t>Agriculture, forestry and fishing support services</t>
  </si>
  <si>
    <t>Oil and gas extraction</t>
  </si>
  <si>
    <t>Metal ore and non-metallic mineral mining and quarrying</t>
  </si>
  <si>
    <t>Exploration and other mining support services</t>
  </si>
  <si>
    <t>Printing</t>
  </si>
  <si>
    <t>Basic chemical and basic polymer manufacturing</t>
  </si>
  <si>
    <t>Polymer product and rubber product manufacturing</t>
  </si>
  <si>
    <t>Fabricated metal product manufacturing</t>
  </si>
  <si>
    <t>Machinery manufacturing</t>
  </si>
  <si>
    <t>Electricity generation and on-selling</t>
  </si>
  <si>
    <t>Electricity transmission and distribution</t>
  </si>
  <si>
    <t>Sewerage and drainage services</t>
  </si>
  <si>
    <t>Residential building construction</t>
  </si>
  <si>
    <t>Non-residential building construction</t>
  </si>
  <si>
    <t>Heavy and civil engineering construction</t>
  </si>
  <si>
    <t>Construction services</t>
  </si>
  <si>
    <t>Basic material wholesaling</t>
  </si>
  <si>
    <t>Machinery and equipment wholesaling</t>
  </si>
  <si>
    <t>Motor vehicle and motor vehicle parts wholesaling</t>
  </si>
  <si>
    <t>Grocery, liquor and tobacco product wholesaling</t>
  </si>
  <si>
    <t>Other goods and commission based wholesaling</t>
  </si>
  <si>
    <t>Motor vehicle and parts retailing</t>
  </si>
  <si>
    <t>Fuel retailing</t>
  </si>
  <si>
    <t>Supermarket and grocery stores</t>
  </si>
  <si>
    <t>Specialised food retailing</t>
  </si>
  <si>
    <t>Furniture, electrical and hardware retailing</t>
  </si>
  <si>
    <t>Recreational, clothing, footwear and personal accessory retailing</t>
  </si>
  <si>
    <t>Department stores</t>
  </si>
  <si>
    <t>Other store based retailing; non-store and commission based retailing</t>
  </si>
  <si>
    <t>Warehousing and storage services</t>
  </si>
  <si>
    <t>Publishing (except internet and music publishing)</t>
  </si>
  <si>
    <t>Motion picture and sound recording activities</t>
  </si>
  <si>
    <t>Broadcasting and internet publishing</t>
  </si>
  <si>
    <t>Telecommunications services including internet service providers</t>
  </si>
  <si>
    <t>Library and other information services</t>
  </si>
  <si>
    <t>Banking and financing; financial asset investing</t>
  </si>
  <si>
    <t>Superannuation funds</t>
  </si>
  <si>
    <t>Auxiliary finance and insurance services</t>
  </si>
  <si>
    <t>Non-residential property operation</t>
  </si>
  <si>
    <t>Scientific, architectural and engineering services</t>
  </si>
  <si>
    <t>Legal and accounting services</t>
  </si>
  <si>
    <t>Advertising, market research and management services</t>
  </si>
  <si>
    <t>Computer system design and related services</t>
  </si>
  <si>
    <t>Travel agency and tour arrangement services</t>
  </si>
  <si>
    <t>Employment and other administrative services</t>
  </si>
  <si>
    <t>Defence</t>
  </si>
  <si>
    <t>Public order, safety and regulatory services</t>
  </si>
  <si>
    <t>Residential care services and social assistance</t>
  </si>
  <si>
    <t>Religious services; civil, professional and other interest groups</t>
  </si>
  <si>
    <t># OF PEOPLE TABLE PE</t>
  </si>
  <si>
    <t>ANNUAL CARBON EMISSIONS FOR AVERAGE HOUSEHOLD IN 2007 FOR THIS HOUSEHOLD BREAKDOWN</t>
  </si>
  <si>
    <t>AVG IN 2007 WITH PE</t>
  </si>
</sst>
</file>

<file path=xl/styles.xml><?xml version="1.0" encoding="utf-8"?>
<styleSheet xmlns="http://schemas.openxmlformats.org/spreadsheetml/2006/main">
  <numFmts count="3">
    <numFmt numFmtId="164" formatCode="0.0000000"/>
    <numFmt numFmtId="165" formatCode="0.000000000"/>
    <numFmt numFmtId="166" formatCode="0.00000000"/>
  </numFmts>
  <fonts count="26">
    <font>
      <sz val="11"/>
      <color theme="1"/>
      <name val="Calibri"/>
      <family val="2"/>
      <scheme val="minor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sz val="8"/>
      <color theme="1"/>
      <name val="Arial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Arial"/>
      <family val="2"/>
    </font>
    <font>
      <sz val="8"/>
      <name val="Verdana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u/>
      <sz val="8"/>
      <color theme="1"/>
      <name val="Arial"/>
      <family val="2"/>
    </font>
    <font>
      <b/>
      <u/>
      <sz val="8"/>
      <name val="Arial"/>
      <family val="2"/>
    </font>
    <font>
      <sz val="8"/>
      <name val="Arial Mäori"/>
      <family val="2"/>
    </font>
    <font>
      <sz val="8"/>
      <color indexed="81"/>
      <name val="Tahoma"/>
      <family val="2"/>
    </font>
    <font>
      <sz val="10"/>
      <color theme="1"/>
      <name val="Arial Mäori"/>
      <family val="2"/>
    </font>
    <font>
      <sz val="10"/>
      <name val="Arial"/>
      <family val="2"/>
    </font>
    <font>
      <b/>
      <sz val="8"/>
      <name val="Verdana"/>
      <family val="2"/>
    </font>
    <font>
      <sz val="8"/>
      <color indexed="9"/>
      <name val="Verdana"/>
      <family val="2"/>
    </font>
    <font>
      <b/>
      <u/>
      <sz val="8"/>
      <color indexed="9"/>
      <name val="Verdana"/>
      <family val="2"/>
    </font>
    <font>
      <b/>
      <u/>
      <sz val="9"/>
      <color indexed="56"/>
      <name val="Verdana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u/>
      <sz val="8"/>
      <color theme="1"/>
      <name val="Arial"/>
      <family val="2"/>
    </font>
    <font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</borders>
  <cellStyleXfs count="7">
    <xf numFmtId="0" fontId="0" fillId="0" borderId="0"/>
    <xf numFmtId="0" fontId="10" fillId="0" borderId="0"/>
    <xf numFmtId="0" fontId="10" fillId="0" borderId="0"/>
    <xf numFmtId="0" fontId="16" fillId="0" borderId="0"/>
    <xf numFmtId="0" fontId="16" fillId="0" borderId="0"/>
    <xf numFmtId="0" fontId="17" fillId="0" borderId="0"/>
    <xf numFmtId="4" fontId="25" fillId="0" borderId="0"/>
  </cellStyleXfs>
  <cellXfs count="89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9" fillId="0" borderId="0" xfId="0" applyFont="1"/>
    <xf numFmtId="0" fontId="7" fillId="6" borderId="8" xfId="2" quotePrefix="1" applyNumberFormat="1" applyFont="1" applyFill="1" applyBorder="1" applyAlignment="1">
      <alignment horizontal="left"/>
    </xf>
    <xf numFmtId="164" fontId="7" fillId="6" borderId="8" xfId="2" quotePrefix="1" applyNumberFormat="1" applyFont="1" applyFill="1" applyBorder="1" applyAlignment="1">
      <alignment horizontal="left"/>
    </xf>
    <xf numFmtId="0" fontId="7" fillId="0" borderId="8" xfId="2" quotePrefix="1" applyNumberFormat="1" applyFont="1" applyFill="1" applyBorder="1" applyAlignment="1">
      <alignment horizontal="left"/>
    </xf>
    <xf numFmtId="0" fontId="17" fillId="0" borderId="0" xfId="5"/>
    <xf numFmtId="0" fontId="8" fillId="0" borderId="0" xfId="5" applyFont="1" applyAlignment="1">
      <alignment horizontal="left"/>
    </xf>
    <xf numFmtId="0" fontId="18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7" fillId="5" borderId="4" xfId="5" applyNumberFormat="1" applyFont="1" applyFill="1" applyBorder="1" applyAlignment="1">
      <alignment horizontal="right"/>
    </xf>
    <xf numFmtId="0" fontId="5" fillId="4" borderId="4" xfId="5" applyFont="1" applyFill="1" applyBorder="1" applyAlignment="1">
      <alignment horizontal="center"/>
    </xf>
    <xf numFmtId="0" fontId="7" fillId="0" borderId="4" xfId="5" applyNumberFormat="1" applyFont="1" applyBorder="1" applyAlignment="1">
      <alignment horizontal="right"/>
    </xf>
    <xf numFmtId="0" fontId="8" fillId="3" borderId="4" xfId="5" applyFont="1" applyFill="1" applyBorder="1" applyAlignment="1">
      <alignment vertical="top" wrapText="1"/>
    </xf>
    <xf numFmtId="0" fontId="19" fillId="2" borderId="4" xfId="5" applyFont="1" applyFill="1" applyBorder="1" applyAlignment="1">
      <alignment horizontal="center" vertical="top" wrapText="1"/>
    </xf>
    <xf numFmtId="0" fontId="21" fillId="0" borderId="4" xfId="5" applyFont="1" applyBorder="1" applyAlignment="1">
      <alignment horizontal="left" wrapText="1"/>
    </xf>
    <xf numFmtId="0" fontId="7" fillId="0" borderId="4" xfId="5" applyFont="1" applyBorder="1"/>
    <xf numFmtId="0" fontId="2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horizontal="left"/>
    </xf>
    <xf numFmtId="0" fontId="22" fillId="0" borderId="8" xfId="0" applyFont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7" fillId="5" borderId="8" xfId="0" applyNumberFormat="1" applyFont="1" applyFill="1" applyBorder="1" applyAlignment="1">
      <alignment horizontal="left"/>
    </xf>
    <xf numFmtId="0" fontId="8" fillId="3" borderId="8" xfId="0" applyFont="1" applyFill="1" applyBorder="1" applyAlignment="1">
      <alignment horizontal="left" vertical="top" wrapText="1"/>
    </xf>
    <xf numFmtId="164" fontId="22" fillId="0" borderId="8" xfId="0" applyNumberFormat="1" applyFont="1" applyBorder="1" applyAlignment="1">
      <alignment horizontal="left"/>
    </xf>
    <xf numFmtId="0" fontId="9" fillId="0" borderId="8" xfId="0" applyFont="1" applyBorder="1" applyAlignment="1">
      <alignment horizontal="left"/>
    </xf>
    <xf numFmtId="164" fontId="23" fillId="0" borderId="8" xfId="0" applyNumberFormat="1" applyFont="1" applyBorder="1" applyAlignment="1">
      <alignment horizontal="left"/>
    </xf>
    <xf numFmtId="4" fontId="7" fillId="0" borderId="8" xfId="0" applyNumberFormat="1" applyFont="1" applyFill="1" applyBorder="1" applyAlignment="1">
      <alignment horizontal="left" vertical="top"/>
    </xf>
    <xf numFmtId="2" fontId="7" fillId="0" borderId="8" xfId="1" applyNumberFormat="1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164" fontId="24" fillId="0" borderId="8" xfId="0" applyNumberFormat="1" applyFont="1" applyBorder="1" applyAlignment="1">
      <alignment horizontal="left"/>
    </xf>
    <xf numFmtId="4" fontId="11" fillId="0" borderId="8" xfId="0" applyNumberFormat="1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left"/>
    </xf>
    <xf numFmtId="4" fontId="9" fillId="0" borderId="8" xfId="0" applyNumberFormat="1" applyFont="1" applyBorder="1" applyAlignment="1">
      <alignment horizontal="left"/>
    </xf>
    <xf numFmtId="4" fontId="13" fillId="0" borderId="8" xfId="0" applyNumberFormat="1" applyFont="1" applyFill="1" applyBorder="1" applyAlignment="1">
      <alignment horizontal="left" vertical="top"/>
    </xf>
    <xf numFmtId="2" fontId="14" fillId="0" borderId="8" xfId="1" applyNumberFormat="1" applyFont="1" applyFill="1" applyBorder="1" applyAlignment="1">
      <alignment horizontal="left"/>
    </xf>
    <xf numFmtId="2" fontId="14" fillId="0" borderId="8" xfId="1" applyNumberFormat="1" applyFont="1" applyBorder="1" applyAlignment="1">
      <alignment horizontal="left"/>
    </xf>
    <xf numFmtId="0" fontId="24" fillId="0" borderId="8" xfId="0" applyFont="1" applyBorder="1" applyAlignment="1">
      <alignment horizontal="left"/>
    </xf>
    <xf numFmtId="164" fontId="12" fillId="0" borderId="8" xfId="0" applyNumberFormat="1" applyFont="1" applyBorder="1" applyAlignment="1">
      <alignment horizontal="left"/>
    </xf>
    <xf numFmtId="165" fontId="3" fillId="0" borderId="8" xfId="0" applyNumberFormat="1" applyFont="1" applyBorder="1" applyAlignment="1">
      <alignment horizontal="left"/>
    </xf>
    <xf numFmtId="166" fontId="9" fillId="0" borderId="8" xfId="0" applyNumberFormat="1" applyFont="1" applyBorder="1" applyAlignment="1">
      <alignment horizontal="left"/>
    </xf>
    <xf numFmtId="164" fontId="3" fillId="0" borderId="8" xfId="0" applyNumberFormat="1" applyFont="1" applyBorder="1" applyAlignment="1">
      <alignment horizontal="left"/>
    </xf>
    <xf numFmtId="164" fontId="9" fillId="0" borderId="8" xfId="0" applyNumberFormat="1" applyFont="1" applyBorder="1" applyAlignment="1">
      <alignment horizontal="left"/>
    </xf>
    <xf numFmtId="164" fontId="11" fillId="6" borderId="8" xfId="1" applyNumberFormat="1" applyFont="1" applyFill="1" applyBorder="1" applyAlignment="1">
      <alignment horizontal="left" wrapText="1"/>
    </xf>
    <xf numFmtId="164" fontId="11" fillId="6" borderId="8" xfId="2" quotePrefix="1" applyNumberFormat="1" applyFont="1" applyFill="1" applyBorder="1" applyAlignment="1">
      <alignment horizontal="left"/>
    </xf>
    <xf numFmtId="0" fontId="8" fillId="3" borderId="12" xfId="0" applyFont="1" applyFill="1" applyBorder="1" applyAlignment="1">
      <alignment horizontal="left" vertical="top" wrapText="1"/>
    </xf>
    <xf numFmtId="0" fontId="8" fillId="3" borderId="13" xfId="0" applyFont="1" applyFill="1" applyBorder="1" applyAlignment="1">
      <alignment horizontal="left" vertical="top" wrapText="1"/>
    </xf>
    <xf numFmtId="0" fontId="8" fillId="3" borderId="14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wrapText="1"/>
    </xf>
    <xf numFmtId="0" fontId="6" fillId="3" borderId="9" xfId="0" applyFont="1" applyFill="1" applyBorder="1" applyAlignment="1">
      <alignment horizontal="left" vertical="top" wrapText="1"/>
    </xf>
    <xf numFmtId="0" fontId="6" fillId="3" borderId="10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3" borderId="12" xfId="0" applyFont="1" applyFill="1" applyBorder="1" applyAlignment="1">
      <alignment horizontal="left" vertical="top" wrapText="1"/>
    </xf>
    <xf numFmtId="0" fontId="6" fillId="3" borderId="13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8" fillId="3" borderId="9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5" xfId="5" applyFont="1" applyFill="1" applyBorder="1" applyAlignment="1">
      <alignment vertical="top" wrapText="1"/>
    </xf>
    <xf numFmtId="0" fontId="8" fillId="3" borderId="6" xfId="5" applyFont="1" applyFill="1" applyBorder="1" applyAlignment="1">
      <alignment vertical="top" wrapText="1"/>
    </xf>
    <xf numFmtId="0" fontId="8" fillId="3" borderId="7" xfId="5" applyFont="1" applyFill="1" applyBorder="1" applyAlignment="1">
      <alignment vertical="top" wrapText="1"/>
    </xf>
    <xf numFmtId="0" fontId="8" fillId="3" borderId="1" xfId="5" applyFont="1" applyFill="1" applyBorder="1" applyAlignment="1">
      <alignment vertical="top" wrapText="1"/>
    </xf>
    <xf numFmtId="0" fontId="8" fillId="3" borderId="3" xfId="5" applyFont="1" applyFill="1" applyBorder="1" applyAlignment="1">
      <alignment vertical="top" wrapText="1"/>
    </xf>
    <xf numFmtId="0" fontId="6" fillId="3" borderId="1" xfId="5" applyFont="1" applyFill="1" applyBorder="1" applyAlignment="1">
      <alignment vertical="top" wrapText="1"/>
    </xf>
    <xf numFmtId="0" fontId="6" fillId="3" borderId="3" xfId="5" applyFont="1" applyFill="1" applyBorder="1" applyAlignment="1">
      <alignment vertical="top" wrapText="1"/>
    </xf>
    <xf numFmtId="0" fontId="4" fillId="3" borderId="1" xfId="5" applyFont="1" applyFill="1" applyBorder="1" applyAlignment="1">
      <alignment wrapText="1"/>
    </xf>
    <xf numFmtId="0" fontId="4" fillId="3" borderId="2" xfId="5" applyFont="1" applyFill="1" applyBorder="1" applyAlignment="1">
      <alignment wrapText="1"/>
    </xf>
    <xf numFmtId="0" fontId="4" fillId="3" borderId="3" xfId="5" applyFont="1" applyFill="1" applyBorder="1" applyAlignment="1">
      <alignment wrapText="1"/>
    </xf>
    <xf numFmtId="0" fontId="6" fillId="3" borderId="2" xfId="5" applyFont="1" applyFill="1" applyBorder="1" applyAlignment="1">
      <alignment vertical="top" wrapText="1"/>
    </xf>
    <xf numFmtId="0" fontId="6" fillId="3" borderId="5" xfId="5" applyFont="1" applyFill="1" applyBorder="1" applyAlignment="1">
      <alignment vertical="top" wrapText="1"/>
    </xf>
    <xf numFmtId="0" fontId="6" fillId="3" borderId="6" xfId="5" applyFont="1" applyFill="1" applyBorder="1" applyAlignment="1">
      <alignment vertical="top" wrapText="1"/>
    </xf>
    <xf numFmtId="0" fontId="6" fillId="3" borderId="7" xfId="5" applyFont="1" applyFill="1" applyBorder="1" applyAlignment="1">
      <alignment vertical="top" wrapText="1"/>
    </xf>
    <xf numFmtId="0" fontId="20" fillId="2" borderId="1" xfId="5" applyFont="1" applyFill="1" applyBorder="1" applyAlignment="1">
      <alignment horizontal="right" vertical="center" wrapText="1"/>
    </xf>
    <xf numFmtId="0" fontId="20" fillId="2" borderId="2" xfId="5" applyFont="1" applyFill="1" applyBorder="1" applyAlignment="1">
      <alignment horizontal="right" vertical="center" wrapText="1"/>
    </xf>
    <xf numFmtId="0" fontId="20" fillId="2" borderId="3" xfId="5" applyFont="1" applyFill="1" applyBorder="1" applyAlignment="1">
      <alignment horizontal="right" vertical="center" wrapText="1"/>
    </xf>
    <xf numFmtId="0" fontId="19" fillId="2" borderId="1" xfId="5" applyFont="1" applyFill="1" applyBorder="1" applyAlignment="1">
      <alignment horizontal="center" vertical="top" wrapText="1"/>
    </xf>
    <xf numFmtId="0" fontId="19" fillId="2" borderId="2" xfId="5" applyFont="1" applyFill="1" applyBorder="1" applyAlignment="1">
      <alignment horizontal="center" vertical="top" wrapText="1"/>
    </xf>
    <xf numFmtId="0" fontId="19" fillId="2" borderId="3" xfId="5" applyFont="1" applyFill="1" applyBorder="1" applyAlignment="1">
      <alignment horizontal="center" vertical="top" wrapText="1"/>
    </xf>
    <xf numFmtId="0" fontId="1" fillId="2" borderId="1" xfId="5" applyFont="1" applyFill="1" applyBorder="1" applyAlignment="1">
      <alignment horizontal="right" vertical="center" wrapText="1"/>
    </xf>
    <xf numFmtId="0" fontId="1" fillId="2" borderId="2" xfId="5" applyFont="1" applyFill="1" applyBorder="1" applyAlignment="1">
      <alignment horizontal="right" vertical="center" wrapText="1"/>
    </xf>
    <xf numFmtId="0" fontId="1" fillId="2" borderId="3" xfId="5" applyFont="1" applyFill="1" applyBorder="1" applyAlignment="1">
      <alignment horizontal="right" vertical="center" wrapText="1"/>
    </xf>
    <xf numFmtId="0" fontId="2" fillId="2" borderId="1" xfId="5" applyFont="1" applyFill="1" applyBorder="1" applyAlignment="1">
      <alignment horizontal="center" vertical="top" wrapText="1"/>
    </xf>
    <xf numFmtId="0" fontId="2" fillId="2" borderId="2" xfId="5" applyFont="1" applyFill="1" applyBorder="1" applyAlignment="1">
      <alignment horizontal="center" vertical="top" wrapText="1"/>
    </xf>
    <xf numFmtId="0" fontId="2" fillId="2" borderId="3" xfId="5" applyFont="1" applyFill="1" applyBorder="1" applyAlignment="1">
      <alignment horizontal="center" vertical="top" wrapText="1"/>
    </xf>
  </cellXfs>
  <cellStyles count="7">
    <cellStyle name="Normal" xfId="0" builtinId="0"/>
    <cellStyle name="Normal 2" xfId="3"/>
    <cellStyle name="Normal 2 2" xfId="1"/>
    <cellStyle name="Normal 3" xfId="2"/>
    <cellStyle name="Normal 4" xfId="5"/>
    <cellStyle name="Normal 6" xfId="4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2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mments" Target="../comments3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3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omments" Target="../comments4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4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vmlDrawing" Target="../drawings/vmlDrawing5.vml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331&amp;Coords=%5bCATEGORY%5d.%5b10%5d&amp;ShowOnWeb=true&amp;Lang=en" TargetMode="External"/><Relationship Id="rId3" Type="http://schemas.openxmlformats.org/officeDocument/2006/relationships/hyperlink" Target="http://nzdotstat.stats.govt.nz/OECDStat_Metadata/ShowMetadata.ashx?Dataset=TABLECODE331&amp;Coords=%5bYEAR_ENDED_JUNE%5d&amp;ShowOnWeb=true&amp;Lang=en" TargetMode="External"/><Relationship Id="rId7" Type="http://schemas.openxmlformats.org/officeDocument/2006/relationships/hyperlink" Target="http://nzdotstat.stats.govt.nz/OECDStat_Metadata/ShowMetadata.ashx?Dataset=TABLECODE331&amp;Coords=%5bCATEGORY%5d.%5b98%5d&amp;ShowOnWeb=true&amp;Lang=en" TargetMode="External"/><Relationship Id="rId12" Type="http://schemas.openxmlformats.org/officeDocument/2006/relationships/comments" Target="../comments6.xml"/><Relationship Id="rId2" Type="http://schemas.openxmlformats.org/officeDocument/2006/relationships/hyperlink" Target="http://nzdotstat.stats.govt.nz/OECDStat_Metadata/ShowMetadata.ashx?Dataset=TABLECODE331&amp;Coords=%5bHOUSEHOLD_SIZE%5d&amp;ShowOnWeb=true&amp;Lang=en" TargetMode="External"/><Relationship Id="rId1" Type="http://schemas.openxmlformats.org/officeDocument/2006/relationships/hyperlink" Target="http://nzdotstat.stats.govt.nz/OECDStat_Metadata/ShowMetadata.ashx?Dataset=TABLECODE331&amp;ShowOnWeb=true&amp;Lang=en" TargetMode="External"/><Relationship Id="rId6" Type="http://schemas.openxmlformats.org/officeDocument/2006/relationships/hyperlink" Target="http://nzdotstat.stats.govt.nz/OECDStat_Metadata/ShowMetadata.ashx?Dataset=TABLECODE331&amp;Coords=%5bCATEGORY%5d.%5b98%5d&amp;ShowOnWeb=true&amp;Lang=en" TargetMode="External"/><Relationship Id="rId11" Type="http://schemas.openxmlformats.org/officeDocument/2006/relationships/vmlDrawing" Target="../drawings/vmlDrawing6.vml"/><Relationship Id="rId5" Type="http://schemas.openxmlformats.org/officeDocument/2006/relationships/hyperlink" Target="http://nzdotstat.stats.govt.nz/OECDStat_Metadata/ShowMetadata.ashx?Dataset=TABLECODE331&amp;Coords=%5bCATEGORY%5d&amp;ShowOnWeb=true&amp;Lang=en" TargetMode="External"/><Relationship Id="rId10" Type="http://schemas.openxmlformats.org/officeDocument/2006/relationships/hyperlink" Target="http://nzdotstat.stats.govt.nz/" TargetMode="External"/><Relationship Id="rId4" Type="http://schemas.openxmlformats.org/officeDocument/2006/relationships/hyperlink" Target="http://nzdotstat.stats.govt.nz/OECDStat_Metadata/ShowMetadata.ashx?Dataset=TABLECODE331&amp;Coords=%5bMEASURES%5d.%5bAV_WKLY_AMT%5d&amp;ShowOnWeb=true&amp;Lang=en" TargetMode="External"/><Relationship Id="rId9" Type="http://schemas.openxmlformats.org/officeDocument/2006/relationships/hyperlink" Target="http://nzdotstat.stats.govt.nz/OECDStat_Metadata/ShowMetadata.ashx?Dataset=TABLECODE331&amp;Coords=%5bCATEGORY%5d.%5b14%5d&amp;ShowOnWeb=true&amp;Lang=en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7.vml"/><Relationship Id="rId3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://nzdotstat.stats.govt.nz/OECDStat_Metadata/ShowMetadata.ashx?Dataset=TABLECODE332&amp;Coords=%5bCATEGORY%5d.%5b10%5d&amp;ShowOnWeb=true&amp;Lang=en" TargetMode="External"/><Relationship Id="rId1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6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5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4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9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57"/>
  <sheetViews>
    <sheetView topLeftCell="A413" workbookViewId="0">
      <selection activeCell="B432" sqref="B432:B444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9" t="s">
        <v>0</v>
      </c>
      <c r="B1" s="50"/>
      <c r="C1" s="50"/>
      <c r="D1" s="51"/>
      <c r="E1" s="18" t="s">
        <v>1</v>
      </c>
      <c r="H1" s="20"/>
    </row>
    <row r="2" spans="1:8" ht="12.75">
      <c r="A2" s="52" t="s">
        <v>2</v>
      </c>
      <c r="B2" s="53"/>
      <c r="C2" s="54"/>
      <c r="D2" s="21" t="s">
        <v>3</v>
      </c>
      <c r="E2" s="21" t="s">
        <v>3</v>
      </c>
      <c r="H2" s="20"/>
    </row>
    <row r="3" spans="1:8" ht="12.75">
      <c r="A3" s="55" t="s">
        <v>4</v>
      </c>
      <c r="B3" s="56"/>
      <c r="C3" s="57"/>
      <c r="D3" s="21" t="s">
        <v>3</v>
      </c>
      <c r="E3" s="13">
        <v>497.9</v>
      </c>
      <c r="H3" s="20"/>
    </row>
    <row r="4" spans="1:8" ht="12.75">
      <c r="A4" s="58" t="s">
        <v>4</v>
      </c>
      <c r="B4" s="61" t="s">
        <v>5</v>
      </c>
      <c r="C4" s="62"/>
      <c r="D4" s="21" t="s">
        <v>3</v>
      </c>
      <c r="E4" s="11">
        <v>67.900000000000006</v>
      </c>
      <c r="H4" s="20"/>
    </row>
    <row r="5" spans="1:8" ht="12.75">
      <c r="A5" s="59"/>
      <c r="B5" s="46" t="s">
        <v>5</v>
      </c>
      <c r="C5" s="24" t="s">
        <v>6</v>
      </c>
      <c r="D5" s="21" t="s">
        <v>3</v>
      </c>
      <c r="E5" s="13">
        <v>9.8000000000000007</v>
      </c>
      <c r="H5" s="20"/>
    </row>
    <row r="6" spans="1:8" ht="12.75">
      <c r="A6" s="59"/>
      <c r="B6" s="47"/>
      <c r="C6" s="24" t="s">
        <v>7</v>
      </c>
      <c r="D6" s="21" t="s">
        <v>3</v>
      </c>
      <c r="E6" s="11">
        <v>10.5</v>
      </c>
      <c r="H6" s="20"/>
    </row>
    <row r="7" spans="1:8" ht="12.75">
      <c r="A7" s="59"/>
      <c r="B7" s="47"/>
      <c r="C7" s="24" t="s">
        <v>8</v>
      </c>
      <c r="D7" s="21" t="s">
        <v>3</v>
      </c>
      <c r="E7" s="13">
        <v>31</v>
      </c>
      <c r="H7" s="20"/>
    </row>
    <row r="8" spans="1:8" ht="12.75">
      <c r="A8" s="59"/>
      <c r="B8" s="47"/>
      <c r="C8" s="24" t="s">
        <v>9</v>
      </c>
      <c r="D8" s="21" t="s">
        <v>3</v>
      </c>
      <c r="E8" s="11">
        <v>3.5</v>
      </c>
      <c r="H8" s="20"/>
    </row>
    <row r="9" spans="1:8" ht="21">
      <c r="A9" s="59"/>
      <c r="B9" s="48"/>
      <c r="C9" s="24" t="s">
        <v>10</v>
      </c>
      <c r="D9" s="21" t="s">
        <v>3</v>
      </c>
      <c r="E9" s="13">
        <v>13.2</v>
      </c>
      <c r="H9" s="20"/>
    </row>
    <row r="10" spans="1:8" ht="12.75" customHeight="1">
      <c r="A10" s="59"/>
      <c r="B10" s="61" t="s">
        <v>11</v>
      </c>
      <c r="C10" s="62"/>
      <c r="D10" s="21" t="s">
        <v>3</v>
      </c>
      <c r="E10" s="11">
        <v>13.7</v>
      </c>
      <c r="H10" s="20"/>
    </row>
    <row r="11" spans="1:8" ht="12.75" customHeight="1">
      <c r="A11" s="59"/>
      <c r="B11" s="46" t="s">
        <v>11</v>
      </c>
      <c r="C11" s="24" t="s">
        <v>12</v>
      </c>
      <c r="D11" s="21" t="s">
        <v>3</v>
      </c>
      <c r="E11" s="13">
        <v>9.6999999999999993</v>
      </c>
      <c r="H11" s="20"/>
    </row>
    <row r="12" spans="1:8" ht="12.75">
      <c r="A12" s="59"/>
      <c r="B12" s="47"/>
      <c r="C12" s="24" t="s">
        <v>13</v>
      </c>
      <c r="D12" s="21" t="s">
        <v>3</v>
      </c>
      <c r="E12" s="11">
        <v>4</v>
      </c>
      <c r="H12" s="20"/>
    </row>
    <row r="13" spans="1:8" ht="12.75">
      <c r="A13" s="59"/>
      <c r="B13" s="48"/>
      <c r="C13" s="24" t="s">
        <v>14</v>
      </c>
      <c r="D13" s="21" t="s">
        <v>3</v>
      </c>
      <c r="E13" s="13" t="s">
        <v>15</v>
      </c>
      <c r="H13" s="20"/>
    </row>
    <row r="14" spans="1:8" ht="12.75">
      <c r="A14" s="59"/>
      <c r="B14" s="61" t="s">
        <v>16</v>
      </c>
      <c r="C14" s="62"/>
      <c r="D14" s="21" t="s">
        <v>3</v>
      </c>
      <c r="E14" s="11">
        <v>13.9</v>
      </c>
      <c r="H14" s="20"/>
    </row>
    <row r="15" spans="1:8" ht="12.75">
      <c r="A15" s="59"/>
      <c r="B15" s="46" t="s">
        <v>16</v>
      </c>
      <c r="C15" s="24" t="s">
        <v>17</v>
      </c>
      <c r="D15" s="21" t="s">
        <v>3</v>
      </c>
      <c r="E15" s="13">
        <v>11.2</v>
      </c>
      <c r="H15" s="20"/>
    </row>
    <row r="16" spans="1:8" ht="12.75">
      <c r="A16" s="59"/>
      <c r="B16" s="48"/>
      <c r="C16" s="24" t="s">
        <v>18</v>
      </c>
      <c r="D16" s="21" t="s">
        <v>3</v>
      </c>
      <c r="E16" s="11">
        <v>2.7</v>
      </c>
      <c r="H16" s="20"/>
    </row>
    <row r="17" spans="1:8" ht="12.75">
      <c r="A17" s="59"/>
      <c r="B17" s="61" t="s">
        <v>19</v>
      </c>
      <c r="C17" s="62"/>
      <c r="D17" s="21" t="s">
        <v>3</v>
      </c>
      <c r="E17" s="13">
        <v>151.30000000000001</v>
      </c>
      <c r="H17" s="20"/>
    </row>
    <row r="18" spans="1:8" ht="12.75">
      <c r="A18" s="59"/>
      <c r="B18" s="46" t="s">
        <v>19</v>
      </c>
      <c r="C18" s="24" t="s">
        <v>20</v>
      </c>
      <c r="D18" s="21" t="s">
        <v>3</v>
      </c>
      <c r="E18" s="11">
        <v>47.2</v>
      </c>
      <c r="H18" s="20"/>
    </row>
    <row r="19" spans="1:8" ht="12.75">
      <c r="A19" s="59"/>
      <c r="B19" s="47"/>
      <c r="C19" s="24" t="s">
        <v>21</v>
      </c>
      <c r="D19" s="21" t="s">
        <v>3</v>
      </c>
      <c r="E19" s="13">
        <v>29.7</v>
      </c>
      <c r="H19" s="20"/>
    </row>
    <row r="20" spans="1:8" ht="12.75">
      <c r="A20" s="59"/>
      <c r="B20" s="47"/>
      <c r="C20" s="24" t="s">
        <v>22</v>
      </c>
      <c r="D20" s="21" t="s">
        <v>3</v>
      </c>
      <c r="E20" s="11" t="s">
        <v>15</v>
      </c>
      <c r="H20" s="20"/>
    </row>
    <row r="21" spans="1:8" ht="12.75">
      <c r="A21" s="59"/>
      <c r="B21" s="47"/>
      <c r="C21" s="24" t="s">
        <v>23</v>
      </c>
      <c r="D21" s="21" t="s">
        <v>3</v>
      </c>
      <c r="E21" s="13">
        <v>19.3</v>
      </c>
      <c r="H21" s="20"/>
    </row>
    <row r="22" spans="1:8" ht="12.75">
      <c r="A22" s="59"/>
      <c r="B22" s="47"/>
      <c r="C22" s="24" t="s">
        <v>24</v>
      </c>
      <c r="D22" s="21" t="s">
        <v>3</v>
      </c>
      <c r="E22" s="11">
        <v>24.2</v>
      </c>
      <c r="H22" s="20"/>
    </row>
    <row r="23" spans="1:8" ht="12.75">
      <c r="A23" s="59"/>
      <c r="B23" s="48"/>
      <c r="C23" s="24" t="s">
        <v>25</v>
      </c>
      <c r="D23" s="21" t="s">
        <v>3</v>
      </c>
      <c r="E23" s="13" t="s">
        <v>15</v>
      </c>
      <c r="H23" s="20"/>
    </row>
    <row r="24" spans="1:8" ht="12.75">
      <c r="A24" s="59"/>
      <c r="B24" s="61" t="s">
        <v>26</v>
      </c>
      <c r="C24" s="62"/>
      <c r="D24" s="21" t="s">
        <v>3</v>
      </c>
      <c r="E24" s="11">
        <v>25.5</v>
      </c>
      <c r="H24" s="20"/>
    </row>
    <row r="25" spans="1:8" ht="21">
      <c r="A25" s="59"/>
      <c r="B25" s="46" t="s">
        <v>26</v>
      </c>
      <c r="C25" s="24" t="s">
        <v>27</v>
      </c>
      <c r="D25" s="21" t="s">
        <v>3</v>
      </c>
      <c r="E25" s="13">
        <v>9.1999999999999993</v>
      </c>
      <c r="H25" s="20"/>
    </row>
    <row r="26" spans="1:8" ht="12.75">
      <c r="A26" s="59"/>
      <c r="B26" s="47"/>
      <c r="C26" s="24" t="s">
        <v>28</v>
      </c>
      <c r="D26" s="21" t="s">
        <v>3</v>
      </c>
      <c r="E26" s="11" t="s">
        <v>15</v>
      </c>
      <c r="H26" s="20"/>
    </row>
    <row r="27" spans="1:8" ht="12.75">
      <c r="A27" s="59"/>
      <c r="B27" s="47"/>
      <c r="C27" s="24" t="s">
        <v>29</v>
      </c>
      <c r="D27" s="21" t="s">
        <v>3</v>
      </c>
      <c r="E27" s="13">
        <v>5.9</v>
      </c>
      <c r="H27" s="20"/>
    </row>
    <row r="28" spans="1:8" ht="21">
      <c r="A28" s="59"/>
      <c r="B28" s="47"/>
      <c r="C28" s="24" t="s">
        <v>30</v>
      </c>
      <c r="D28" s="21" t="s">
        <v>3</v>
      </c>
      <c r="E28" s="11">
        <v>1.1000000000000001</v>
      </c>
      <c r="H28" s="20"/>
    </row>
    <row r="29" spans="1:8" ht="21">
      <c r="A29" s="59"/>
      <c r="B29" s="47"/>
      <c r="C29" s="24" t="s">
        <v>31</v>
      </c>
      <c r="D29" s="21" t="s">
        <v>3</v>
      </c>
      <c r="E29" s="13">
        <v>2.1</v>
      </c>
      <c r="H29" s="20"/>
    </row>
    <row r="30" spans="1:8" ht="21">
      <c r="A30" s="59"/>
      <c r="B30" s="48"/>
      <c r="C30" s="24" t="s">
        <v>32</v>
      </c>
      <c r="D30" s="21" t="s">
        <v>3</v>
      </c>
      <c r="E30" s="11">
        <v>4.7</v>
      </c>
      <c r="H30" s="20"/>
    </row>
    <row r="31" spans="1:8" ht="12.75">
      <c r="A31" s="59"/>
      <c r="B31" s="61" t="s">
        <v>33</v>
      </c>
      <c r="C31" s="62"/>
      <c r="D31" s="21" t="s">
        <v>3</v>
      </c>
      <c r="E31" s="13">
        <v>12.4</v>
      </c>
      <c r="H31" s="20"/>
    </row>
    <row r="32" spans="1:8" ht="21">
      <c r="A32" s="59"/>
      <c r="B32" s="46" t="s">
        <v>33</v>
      </c>
      <c r="C32" s="24" t="s">
        <v>34</v>
      </c>
      <c r="D32" s="21" t="s">
        <v>3</v>
      </c>
      <c r="E32" s="11">
        <v>4.0999999999999996</v>
      </c>
      <c r="H32" s="20"/>
    </row>
    <row r="33" spans="1:8" ht="12.75">
      <c r="A33" s="59"/>
      <c r="B33" s="47"/>
      <c r="C33" s="24" t="s">
        <v>35</v>
      </c>
      <c r="D33" s="21" t="s">
        <v>3</v>
      </c>
      <c r="E33" s="13" t="s">
        <v>15</v>
      </c>
      <c r="H33" s="20"/>
    </row>
    <row r="34" spans="1:8" ht="12.75">
      <c r="A34" s="59"/>
      <c r="B34" s="48"/>
      <c r="C34" s="24" t="s">
        <v>36</v>
      </c>
      <c r="D34" s="21" t="s">
        <v>3</v>
      </c>
      <c r="E34" s="11" t="s">
        <v>15</v>
      </c>
      <c r="H34" s="20"/>
    </row>
    <row r="35" spans="1:8" ht="12.75">
      <c r="A35" s="59"/>
      <c r="B35" s="61" t="s">
        <v>37</v>
      </c>
      <c r="C35" s="62"/>
      <c r="D35" s="21" t="s">
        <v>3</v>
      </c>
      <c r="E35" s="13">
        <v>66.099999999999994</v>
      </c>
      <c r="H35" s="20"/>
    </row>
    <row r="36" spans="1:8" ht="12.75">
      <c r="A36" s="59"/>
      <c r="B36" s="46" t="s">
        <v>37</v>
      </c>
      <c r="C36" s="24" t="s">
        <v>38</v>
      </c>
      <c r="D36" s="21" t="s">
        <v>3</v>
      </c>
      <c r="E36" s="11">
        <v>25.4</v>
      </c>
      <c r="H36" s="20"/>
    </row>
    <row r="37" spans="1:8" ht="21">
      <c r="A37" s="59"/>
      <c r="B37" s="47"/>
      <c r="C37" s="24" t="s">
        <v>39</v>
      </c>
      <c r="D37" s="21" t="s">
        <v>3</v>
      </c>
      <c r="E37" s="13">
        <v>31</v>
      </c>
      <c r="H37" s="20"/>
    </row>
    <row r="38" spans="1:8" ht="12.75">
      <c r="A38" s="59"/>
      <c r="B38" s="48"/>
      <c r="C38" s="24" t="s">
        <v>40</v>
      </c>
      <c r="D38" s="21" t="s">
        <v>3</v>
      </c>
      <c r="E38" s="11">
        <v>9.6999999999999993</v>
      </c>
      <c r="H38" s="20"/>
    </row>
    <row r="39" spans="1:8" ht="12.75">
      <c r="A39" s="59"/>
      <c r="B39" s="61" t="s">
        <v>41</v>
      </c>
      <c r="C39" s="62"/>
      <c r="D39" s="21" t="s">
        <v>3</v>
      </c>
      <c r="E39" s="13">
        <v>19.3</v>
      </c>
      <c r="H39" s="20"/>
    </row>
    <row r="40" spans="1:8" ht="12.75">
      <c r="A40" s="59"/>
      <c r="B40" s="46" t="s">
        <v>41</v>
      </c>
      <c r="C40" s="24" t="s">
        <v>42</v>
      </c>
      <c r="D40" s="21" t="s">
        <v>3</v>
      </c>
      <c r="E40" s="11">
        <v>0.8</v>
      </c>
      <c r="H40" s="20"/>
    </row>
    <row r="41" spans="1:8" ht="12.75">
      <c r="A41" s="59"/>
      <c r="B41" s="47"/>
      <c r="C41" s="24" t="s">
        <v>43</v>
      </c>
      <c r="D41" s="21" t="s">
        <v>3</v>
      </c>
      <c r="E41" s="13" t="s">
        <v>15</v>
      </c>
      <c r="H41" s="20"/>
    </row>
    <row r="42" spans="1:8" ht="12.75">
      <c r="A42" s="59"/>
      <c r="B42" s="48"/>
      <c r="C42" s="24" t="s">
        <v>44</v>
      </c>
      <c r="D42" s="21" t="s">
        <v>3</v>
      </c>
      <c r="E42" s="11">
        <v>18.3</v>
      </c>
      <c r="H42" s="20"/>
    </row>
    <row r="43" spans="1:8" ht="12.75">
      <c r="A43" s="59"/>
      <c r="B43" s="61" t="s">
        <v>45</v>
      </c>
      <c r="C43" s="62"/>
      <c r="D43" s="21" t="s">
        <v>3</v>
      </c>
      <c r="E43" s="13">
        <v>47.3</v>
      </c>
      <c r="H43" s="20"/>
    </row>
    <row r="44" spans="1:8" ht="21">
      <c r="A44" s="59"/>
      <c r="B44" s="46" t="s">
        <v>45</v>
      </c>
      <c r="C44" s="24" t="s">
        <v>46</v>
      </c>
      <c r="D44" s="21" t="s">
        <v>3</v>
      </c>
      <c r="E44" s="11">
        <v>5.6</v>
      </c>
      <c r="H44" s="20"/>
    </row>
    <row r="45" spans="1:8" ht="21">
      <c r="A45" s="59"/>
      <c r="B45" s="47"/>
      <c r="C45" s="24" t="s">
        <v>47</v>
      </c>
      <c r="D45" s="21" t="s">
        <v>3</v>
      </c>
      <c r="E45" s="13" t="s">
        <v>15</v>
      </c>
      <c r="H45" s="20"/>
    </row>
    <row r="46" spans="1:8" ht="21">
      <c r="A46" s="59"/>
      <c r="B46" s="47"/>
      <c r="C46" s="24" t="s">
        <v>48</v>
      </c>
      <c r="D46" s="21" t="s">
        <v>3</v>
      </c>
      <c r="E46" s="11">
        <v>9.6</v>
      </c>
      <c r="H46" s="20"/>
    </row>
    <row r="47" spans="1:8" ht="12.75">
      <c r="A47" s="59"/>
      <c r="B47" s="47"/>
      <c r="C47" s="24" t="s">
        <v>49</v>
      </c>
      <c r="D47" s="21" t="s">
        <v>3</v>
      </c>
      <c r="E47" s="13">
        <v>17.899999999999999</v>
      </c>
      <c r="H47" s="20"/>
    </row>
    <row r="48" spans="1:8" ht="12.75">
      <c r="A48" s="59"/>
      <c r="B48" s="47"/>
      <c r="C48" s="24" t="s">
        <v>50</v>
      </c>
      <c r="D48" s="21" t="s">
        <v>3</v>
      </c>
      <c r="E48" s="11">
        <v>6.3</v>
      </c>
      <c r="H48" s="20"/>
    </row>
    <row r="49" spans="1:8" ht="12.75">
      <c r="A49" s="59"/>
      <c r="B49" s="47"/>
      <c r="C49" s="24" t="s">
        <v>51</v>
      </c>
      <c r="D49" s="21" t="s">
        <v>3</v>
      </c>
      <c r="E49" s="13">
        <v>2.2999999999999998</v>
      </c>
      <c r="H49" s="20"/>
    </row>
    <row r="50" spans="1:8" ht="12.75">
      <c r="A50" s="59"/>
      <c r="B50" s="47"/>
      <c r="C50" s="24" t="s">
        <v>52</v>
      </c>
      <c r="D50" s="21" t="s">
        <v>3</v>
      </c>
      <c r="E50" s="11" t="s">
        <v>15</v>
      </c>
      <c r="H50" s="20"/>
    </row>
    <row r="51" spans="1:8" ht="21">
      <c r="A51" s="59"/>
      <c r="B51" s="48"/>
      <c r="C51" s="24" t="s">
        <v>53</v>
      </c>
      <c r="D51" s="21" t="s">
        <v>3</v>
      </c>
      <c r="E51" s="13">
        <v>1.3</v>
      </c>
      <c r="H51" s="20"/>
    </row>
    <row r="52" spans="1:8" ht="12.75">
      <c r="A52" s="59"/>
      <c r="B52" s="55" t="s">
        <v>54</v>
      </c>
      <c r="C52" s="57"/>
      <c r="D52" s="21" t="s">
        <v>3</v>
      </c>
      <c r="E52" s="11" t="s">
        <v>15</v>
      </c>
      <c r="H52" s="20"/>
    </row>
    <row r="53" spans="1:8" ht="12.75">
      <c r="A53" s="59"/>
      <c r="B53" s="61" t="s">
        <v>55</v>
      </c>
      <c r="C53" s="62"/>
      <c r="D53" s="21" t="s">
        <v>3</v>
      </c>
      <c r="E53" s="13">
        <v>48.8</v>
      </c>
      <c r="H53" s="20"/>
    </row>
    <row r="54" spans="1:8" ht="12.75">
      <c r="A54" s="59"/>
      <c r="B54" s="46" t="s">
        <v>55</v>
      </c>
      <c r="C54" s="24" t="s">
        <v>56</v>
      </c>
      <c r="D54" s="21" t="s">
        <v>3</v>
      </c>
      <c r="E54" s="11">
        <v>9.1999999999999993</v>
      </c>
      <c r="H54" s="20"/>
    </row>
    <row r="55" spans="1:8" ht="12.75">
      <c r="A55" s="59"/>
      <c r="B55" s="47"/>
      <c r="C55" s="24" t="s">
        <v>57</v>
      </c>
      <c r="D55" s="21" t="s">
        <v>3</v>
      </c>
      <c r="E55" s="13" t="s">
        <v>15</v>
      </c>
      <c r="H55" s="20"/>
    </row>
    <row r="56" spans="1:8" ht="12.75">
      <c r="A56" s="59"/>
      <c r="B56" s="47"/>
      <c r="C56" s="24" t="s">
        <v>58</v>
      </c>
      <c r="D56" s="21" t="s">
        <v>3</v>
      </c>
      <c r="E56" s="11">
        <v>5.9</v>
      </c>
      <c r="H56" s="20"/>
    </row>
    <row r="57" spans="1:8" ht="12.75">
      <c r="A57" s="59"/>
      <c r="B57" s="47"/>
      <c r="C57" s="24" t="s">
        <v>59</v>
      </c>
      <c r="D57" s="21" t="s">
        <v>3</v>
      </c>
      <c r="E57" s="13">
        <v>25.5</v>
      </c>
      <c r="H57" s="20"/>
    </row>
    <row r="58" spans="1:8" ht="12.75">
      <c r="A58" s="59"/>
      <c r="B58" s="47"/>
      <c r="C58" s="24" t="s">
        <v>60</v>
      </c>
      <c r="D58" s="21" t="s">
        <v>3</v>
      </c>
      <c r="E58" s="11">
        <v>3.5</v>
      </c>
      <c r="H58" s="20"/>
    </row>
    <row r="59" spans="1:8" ht="12.75">
      <c r="A59" s="59"/>
      <c r="B59" s="48"/>
      <c r="C59" s="24" t="s">
        <v>61</v>
      </c>
      <c r="D59" s="21" t="s">
        <v>3</v>
      </c>
      <c r="E59" s="13" t="s">
        <v>15</v>
      </c>
      <c r="H59" s="20"/>
    </row>
    <row r="60" spans="1:8" ht="12.75">
      <c r="A60" s="59"/>
      <c r="B60" s="61" t="s">
        <v>62</v>
      </c>
      <c r="C60" s="62"/>
      <c r="D60" s="21" t="s">
        <v>3</v>
      </c>
      <c r="E60" s="11">
        <v>38.6</v>
      </c>
      <c r="H60" s="20"/>
    </row>
    <row r="61" spans="1:8" ht="12.75">
      <c r="A61" s="59"/>
      <c r="B61" s="46" t="s">
        <v>62</v>
      </c>
      <c r="C61" s="24" t="s">
        <v>63</v>
      </c>
      <c r="D61" s="21" t="s">
        <v>3</v>
      </c>
      <c r="E61" s="13">
        <v>25.8</v>
      </c>
      <c r="H61" s="20"/>
    </row>
    <row r="62" spans="1:8" ht="12.75">
      <c r="A62" s="59"/>
      <c r="B62" s="47"/>
      <c r="C62" s="24" t="s">
        <v>64</v>
      </c>
      <c r="D62" s="21" t="s">
        <v>3</v>
      </c>
      <c r="E62" s="11">
        <v>4.8</v>
      </c>
      <c r="H62" s="20"/>
    </row>
    <row r="63" spans="1:8" ht="21">
      <c r="A63" s="59"/>
      <c r="B63" s="47"/>
      <c r="C63" s="24" t="s">
        <v>65</v>
      </c>
      <c r="D63" s="21" t="s">
        <v>3</v>
      </c>
      <c r="E63" s="13">
        <v>3.9</v>
      </c>
      <c r="H63" s="20"/>
    </row>
    <row r="64" spans="1:8" ht="12.75">
      <c r="A64" s="59"/>
      <c r="B64" s="47"/>
      <c r="C64" s="24" t="s">
        <v>66</v>
      </c>
      <c r="D64" s="21" t="s">
        <v>3</v>
      </c>
      <c r="E64" s="11" t="s">
        <v>15</v>
      </c>
      <c r="H64" s="20"/>
    </row>
    <row r="65" spans="1:9" ht="21">
      <c r="A65" s="59"/>
      <c r="B65" s="48"/>
      <c r="C65" s="24" t="s">
        <v>67</v>
      </c>
      <c r="D65" s="21" t="s">
        <v>3</v>
      </c>
      <c r="E65" s="13">
        <v>3.9</v>
      </c>
    </row>
    <row r="66" spans="1:9" ht="12.75">
      <c r="A66" s="60"/>
      <c r="B66" s="55" t="s">
        <v>68</v>
      </c>
      <c r="C66" s="57"/>
      <c r="D66" s="21" t="s">
        <v>3</v>
      </c>
      <c r="E66" s="11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9.8000000000000007</v>
      </c>
      <c r="F75" s="26">
        <f>E75*(365.25/7)</f>
        <v>511.35000000000008</v>
      </c>
      <c r="G75" s="26">
        <v>0.99999999999999989</v>
      </c>
      <c r="H75" s="27"/>
      <c r="I75" s="26">
        <f>SUM(I77,I76)</f>
        <v>0.10020013124911231</v>
      </c>
    </row>
    <row r="76" spans="1:9">
      <c r="C76" s="26" t="s">
        <v>79</v>
      </c>
      <c r="D76" s="26"/>
      <c r="E76" s="19">
        <f>E75*G76</f>
        <v>4.0569892473118276</v>
      </c>
      <c r="F76" s="19">
        <f>E76*(365.25/7)</f>
        <v>211.68790322580645</v>
      </c>
      <c r="G76" s="19">
        <v>0.41397849462365588</v>
      </c>
      <c r="I76" s="19">
        <f>F76*AVERAGE(H78:H79)</f>
        <v>4.1480699495600258E-2</v>
      </c>
    </row>
    <row r="77" spans="1:9">
      <c r="C77" s="26" t="s">
        <v>80</v>
      </c>
      <c r="D77" s="26"/>
      <c r="E77" s="19">
        <f>G77*E75</f>
        <v>5.7430107526881713</v>
      </c>
      <c r="F77" s="19">
        <f>E77*(365.25/7)</f>
        <v>299.66209677419351</v>
      </c>
      <c r="G77" s="19">
        <v>0.58602150537634401</v>
      </c>
      <c r="I77" s="19">
        <f>F77*AVERAGE(H78:H79)</f>
        <v>5.8719431753512047E-2</v>
      </c>
    </row>
    <row r="78" spans="1:9">
      <c r="C78" s="26"/>
      <c r="D78" s="5" t="s">
        <v>82</v>
      </c>
      <c r="H78" s="25">
        <f>B466</f>
        <v>1.8436804730104599E-4</v>
      </c>
    </row>
    <row r="79" spans="1:9">
      <c r="C79" s="26"/>
      <c r="D79" s="19" t="s">
        <v>81</v>
      </c>
      <c r="F79" s="26"/>
      <c r="H79" s="25">
        <f>B452</f>
        <v>2.0753625014341401E-4</v>
      </c>
    </row>
    <row r="80" spans="1:9" s="26" customFormat="1">
      <c r="B80" s="26" t="s">
        <v>83</v>
      </c>
      <c r="E80" s="26">
        <f>E6</f>
        <v>10.5</v>
      </c>
      <c r="F80" s="26">
        <f>E80*(365.25/7)</f>
        <v>547.875</v>
      </c>
      <c r="G80" s="26">
        <v>1</v>
      </c>
      <c r="H80" s="27"/>
      <c r="I80" s="26">
        <f>SUM(I81,I84)</f>
        <v>0.14686975386045797</v>
      </c>
    </row>
    <row r="81" spans="1:9">
      <c r="A81" s="19"/>
      <c r="C81" s="26" t="s">
        <v>84</v>
      </c>
      <c r="D81" s="26"/>
      <c r="E81" s="19">
        <f>G81*E80</f>
        <v>8.9808510638297872</v>
      </c>
      <c r="F81" s="19">
        <f>E81*(365.25/7)</f>
        <v>468.60797872340424</v>
      </c>
      <c r="G81" s="19">
        <v>0.85531914893617023</v>
      </c>
      <c r="I81" s="19">
        <f>F81*AVERAGE(H82:H83)</f>
        <v>0.11052475679390827</v>
      </c>
    </row>
    <row r="82" spans="1:9">
      <c r="A82" s="19"/>
      <c r="C82" s="26"/>
      <c r="D82" s="5" t="s">
        <v>86</v>
      </c>
      <c r="H82" s="25">
        <f>B455</f>
        <v>2.9047921153145501E-4</v>
      </c>
    </row>
    <row r="83" spans="1:9">
      <c r="A83" s="19"/>
      <c r="C83" s="26"/>
      <c r="D83" s="4" t="s">
        <v>85</v>
      </c>
      <c r="F83" s="26"/>
      <c r="H83" s="25">
        <f>B453</f>
        <v>1.8123600379630399E-4</v>
      </c>
    </row>
    <row r="84" spans="1:9">
      <c r="A84" s="19"/>
      <c r="C84" s="26" t="s">
        <v>88</v>
      </c>
      <c r="D84" s="26"/>
      <c r="E84" s="19">
        <f>G84*E80</f>
        <v>1.5191489361702126</v>
      </c>
      <c r="F84" s="19">
        <f>E84*(365.25/7)</f>
        <v>79.267021276595742</v>
      </c>
      <c r="G84" s="19">
        <v>0.14468085106382977</v>
      </c>
      <c r="I84" s="19">
        <f>F84*AVERAGE(H85:H86)</f>
        <v>3.6344997066549686E-2</v>
      </c>
    </row>
    <row r="85" spans="1:9">
      <c r="A85" s="19"/>
      <c r="C85" s="26"/>
      <c r="D85" s="4" t="s">
        <v>89</v>
      </c>
      <c r="F85" s="26"/>
      <c r="H85" s="25">
        <f>B457</f>
        <v>5.8372345228633899E-4</v>
      </c>
    </row>
    <row r="86" spans="1:9">
      <c r="A86" s="19"/>
      <c r="C86" s="26"/>
      <c r="D86" s="4" t="s">
        <v>90</v>
      </c>
      <c r="F86" s="26"/>
      <c r="H86" s="25">
        <f>B464</f>
        <v>3.3330348984453301E-4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31</v>
      </c>
      <c r="F88" s="26">
        <f>E88*(365.25/7)</f>
        <v>1617.5357142857144</v>
      </c>
      <c r="G88" s="26">
        <v>1</v>
      </c>
      <c r="H88" s="27"/>
      <c r="I88" s="26">
        <f>SUM(I89,I91,I94,I96,I98,I100)</f>
        <v>0.30721284973656537</v>
      </c>
    </row>
    <row r="89" spans="1:9">
      <c r="A89" s="19"/>
      <c r="C89" s="26" t="s">
        <v>91</v>
      </c>
      <c r="D89" s="26"/>
      <c r="E89" s="19">
        <f>G89*E88</f>
        <v>7.1120107962213233</v>
      </c>
      <c r="F89" s="19">
        <f>E89*(365.25/7)</f>
        <v>371.09456333140548</v>
      </c>
      <c r="G89" s="19">
        <v>0.22941970310391366</v>
      </c>
      <c r="I89" s="19">
        <f>F89*H90</f>
        <v>6.8417980005445578E-2</v>
      </c>
    </row>
    <row r="90" spans="1:9">
      <c r="A90" s="19"/>
      <c r="C90" s="26"/>
      <c r="D90" s="19" t="s">
        <v>82</v>
      </c>
      <c r="F90" s="26"/>
      <c r="H90" s="25">
        <f>B466</f>
        <v>1.8436804730104599E-4</v>
      </c>
    </row>
    <row r="91" spans="1:9">
      <c r="A91" s="19"/>
      <c r="C91" s="26" t="s">
        <v>92</v>
      </c>
      <c r="E91" s="28">
        <f>G91*E88</f>
        <v>4.8947368421052628</v>
      </c>
      <c r="F91" s="19">
        <f>E91*(365.25/7)</f>
        <v>255.40037593984962</v>
      </c>
      <c r="G91" s="19">
        <v>0.15789473684210525</v>
      </c>
      <c r="I91" s="19">
        <f>F91*AVERAGE(H92:H93)</f>
        <v>5.607861724598863E-2</v>
      </c>
    </row>
    <row r="92" spans="1:9">
      <c r="A92" s="19"/>
      <c r="C92" s="26"/>
      <c r="D92" s="5" t="s">
        <v>86</v>
      </c>
      <c r="E92" s="28"/>
      <c r="H92" s="25">
        <f>B455</f>
        <v>2.9047921153145501E-4</v>
      </c>
    </row>
    <row r="93" spans="1:9">
      <c r="A93" s="19"/>
      <c r="C93" s="26"/>
      <c r="D93" s="19" t="s">
        <v>93</v>
      </c>
      <c r="F93" s="26"/>
      <c r="H93" s="25">
        <f>B454</f>
        <v>1.4866358173675799E-4</v>
      </c>
    </row>
    <row r="94" spans="1:9">
      <c r="A94" s="19"/>
      <c r="C94" s="26" t="s">
        <v>95</v>
      </c>
      <c r="E94" s="19">
        <f>G94*E88</f>
        <v>0.92037786774628894</v>
      </c>
      <c r="F94" s="19">
        <f>E94*(365.25/7)</f>
        <v>48.024002313476004</v>
      </c>
      <c r="G94" s="19">
        <v>2.9689608636977064E-2</v>
      </c>
      <c r="I94" s="19">
        <f>F94*H95</f>
        <v>8.8540915301164869E-3</v>
      </c>
    </row>
    <row r="95" spans="1:9">
      <c r="A95" s="19"/>
      <c r="C95" s="26"/>
      <c r="D95" s="29" t="s">
        <v>82</v>
      </c>
      <c r="F95" s="26"/>
      <c r="H95" s="25">
        <f>B466</f>
        <v>1.8436804730104599E-4</v>
      </c>
    </row>
    <row r="96" spans="1:9">
      <c r="A96" s="19"/>
      <c r="C96" s="26" t="s">
        <v>96</v>
      </c>
      <c r="E96" s="28">
        <f>G96*E88</f>
        <v>1.5897435897435896</v>
      </c>
      <c r="F96" s="19">
        <f>E96*(365.25/7)</f>
        <v>82.950549450549445</v>
      </c>
      <c r="G96" s="19">
        <v>5.128205128205128E-2</v>
      </c>
      <c r="I96" s="19">
        <f>F96*H97</f>
        <v>1.5293430824746655E-2</v>
      </c>
    </row>
    <row r="97" spans="1:9">
      <c r="A97" s="19"/>
      <c r="C97" s="26"/>
      <c r="D97" s="29" t="s">
        <v>82</v>
      </c>
      <c r="H97" s="25">
        <f>B466</f>
        <v>1.8436804730104599E-4</v>
      </c>
    </row>
    <row r="98" spans="1:9">
      <c r="A98" s="19"/>
      <c r="C98" s="26" t="s">
        <v>97</v>
      </c>
      <c r="D98" s="26"/>
      <c r="E98" s="19">
        <f>G98*E88</f>
        <v>3.9743589743589749</v>
      </c>
      <c r="F98" s="19">
        <f>E98*(365.25/7)</f>
        <v>207.37637362637366</v>
      </c>
      <c r="G98" s="19">
        <v>0.12820512820512822</v>
      </c>
      <c r="I98" s="19">
        <f>F98*H99</f>
        <v>3.8233577061866648E-2</v>
      </c>
    </row>
    <row r="99" spans="1:9">
      <c r="A99" s="19"/>
      <c r="C99" s="26"/>
      <c r="D99" s="29" t="s">
        <v>82</v>
      </c>
      <c r="H99" s="25">
        <f>B466</f>
        <v>1.8436804730104599E-4</v>
      </c>
    </row>
    <row r="100" spans="1:9">
      <c r="A100" s="19"/>
      <c r="C100" s="26" t="s">
        <v>98</v>
      </c>
      <c r="D100" s="26"/>
      <c r="E100" s="19">
        <f>G100*E88</f>
        <v>12.508771929824562</v>
      </c>
      <c r="F100" s="19">
        <f>E100*(365.25/7)</f>
        <v>652.68984962406023</v>
      </c>
      <c r="G100" s="19">
        <v>0.40350877192982459</v>
      </c>
      <c r="I100" s="19">
        <f>F100*H101</f>
        <v>0.12033515306840134</v>
      </c>
    </row>
    <row r="101" spans="1:9">
      <c r="A101" s="19"/>
      <c r="C101" s="26"/>
      <c r="D101" s="29" t="s">
        <v>82</v>
      </c>
      <c r="F101" s="26"/>
      <c r="H101" s="25">
        <f>B466</f>
        <v>1.8436804730104599E-4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3.5</v>
      </c>
      <c r="F103" s="26">
        <f>E103*(365.25/7)</f>
        <v>182.625</v>
      </c>
      <c r="G103" s="26">
        <v>1</v>
      </c>
      <c r="H103" s="27"/>
      <c r="I103" s="26">
        <f>SUM(I104:I105)</f>
        <v>2.9395533483907436E-2</v>
      </c>
    </row>
    <row r="104" spans="1:9">
      <c r="A104" s="19"/>
      <c r="C104" s="26" t="s">
        <v>99</v>
      </c>
      <c r="D104" s="26"/>
      <c r="E104" s="19">
        <f>G104*E103</f>
        <v>1</v>
      </c>
      <c r="F104" s="19">
        <f>E104*(365.25/7)</f>
        <v>52.178571428571431</v>
      </c>
      <c r="G104" s="19">
        <v>0.2857142857142857</v>
      </c>
      <c r="I104" s="19">
        <f>F104*AVERAGE(H106:H106)</f>
        <v>8.3987238525449811E-3</v>
      </c>
    </row>
    <row r="105" spans="1:9">
      <c r="A105" s="19"/>
      <c r="C105" s="26" t="s">
        <v>100</v>
      </c>
      <c r="D105" s="26"/>
      <c r="E105" s="19">
        <f>G105*E103</f>
        <v>2.5</v>
      </c>
      <c r="F105" s="19">
        <f>E105*(365.25/7)</f>
        <v>130.44642857142858</v>
      </c>
      <c r="G105" s="19">
        <v>0.7142857142857143</v>
      </c>
      <c r="I105" s="19">
        <f>F105*AVERAGE(H106:H106)</f>
        <v>2.0996809631362454E-2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1.6096116897416801E-4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13.2</v>
      </c>
      <c r="F108" s="26">
        <f>E108*(365.25/7)</f>
        <v>688.75714285714287</v>
      </c>
      <c r="G108" s="26">
        <v>0.9973821989528795</v>
      </c>
      <c r="H108" s="27"/>
      <c r="I108" s="26">
        <f>F108*H112</f>
        <v>6.0303118633187429E-2</v>
      </c>
    </row>
    <row r="109" spans="1:9">
      <c r="C109" s="26" t="s">
        <v>102</v>
      </c>
      <c r="D109" s="26"/>
      <c r="E109" s="19">
        <f>G109*E108</f>
        <v>5.8397905759162292</v>
      </c>
      <c r="F109" s="19">
        <f>E109*(365.25/7)</f>
        <v>304.71192969334328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7.3256544502617791</v>
      </c>
      <c r="F110" s="19">
        <f>E110*(365.25/7)</f>
        <v>382.24218399401644</v>
      </c>
      <c r="G110" s="19">
        <v>0.55497382198952872</v>
      </c>
    </row>
    <row r="111" spans="1:9">
      <c r="C111" s="26" t="s">
        <v>104</v>
      </c>
      <c r="D111" s="26">
        <f>F108-SUM(F109:F110)</f>
        <v>1.8030291697831444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8.75535292208143E-5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67.900000000000006</v>
      </c>
      <c r="F122" s="30">
        <f>E122*(365.25/7)</f>
        <v>3542.9250000000006</v>
      </c>
      <c r="H122" s="31"/>
      <c r="I122" s="30">
        <f>SUM(I108,I103,I88,I80,I75)</f>
        <v>0.64398138696323048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9.6999999999999993</v>
      </c>
      <c r="F125" s="26">
        <f t="shared" ref="F125:F133" si="0">E125*(365.25/7)</f>
        <v>506.13214285714287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3.2333333333333329</v>
      </c>
      <c r="F126" s="19">
        <f t="shared" si="0"/>
        <v>168.71071428571426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4.0292307692307689</v>
      </c>
      <c r="F127" s="19">
        <f t="shared" si="0"/>
        <v>210.23950549450549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0.99487179487179478</v>
      </c>
      <c r="F128" s="19">
        <f t="shared" si="0"/>
        <v>51.910989010989006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1.4425641025641025</v>
      </c>
      <c r="F129" s="19">
        <f t="shared" si="0"/>
        <v>75.270934065934071</v>
      </c>
      <c r="G129" s="19">
        <v>0.14871794871794872</v>
      </c>
    </row>
    <row r="130" spans="1:9" s="26" customFormat="1">
      <c r="B130" s="26" t="s">
        <v>13</v>
      </c>
      <c r="E130" s="26">
        <f>E12</f>
        <v>4</v>
      </c>
      <c r="F130" s="19">
        <f t="shared" si="0"/>
        <v>208.71428571428572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4</v>
      </c>
      <c r="F131" s="19">
        <f t="shared" si="0"/>
        <v>208.71428571428572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1.6096116897416801E-4</v>
      </c>
    </row>
    <row r="135" spans="1:9" s="30" customFormat="1">
      <c r="A135" s="30" t="s">
        <v>112</v>
      </c>
      <c r="E135" s="30">
        <f>E10</f>
        <v>13.7</v>
      </c>
      <c r="F135" s="30">
        <f>E135*(365.25/7)</f>
        <v>714.84642857142853</v>
      </c>
      <c r="H135" s="31"/>
      <c r="I135" s="30">
        <f>F135*H134</f>
        <v>0.11506251677986623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11.2</v>
      </c>
      <c r="F138" s="26">
        <f t="shared" ref="F138:F151" si="1">E138*(365.25/7)</f>
        <v>584.4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3.2057971014492752</v>
      </c>
      <c r="F139" s="19">
        <f t="shared" si="1"/>
        <v>167.27391304347825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1.7855072463768116</v>
      </c>
      <c r="F140" s="19">
        <f t="shared" si="1"/>
        <v>93.165217391304353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4.1797101449275358</v>
      </c>
      <c r="F141" s="19">
        <f t="shared" si="1"/>
        <v>218.09130434782608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1.0550724637681159</v>
      </c>
      <c r="F142" s="19">
        <f t="shared" si="1"/>
        <v>55.052173913043482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0.32463768115942027</v>
      </c>
      <c r="F143" s="19">
        <f t="shared" si="1"/>
        <v>16.939130434782609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0.28405797101449271</v>
      </c>
      <c r="F144" s="19">
        <f t="shared" si="1"/>
        <v>14.82173913043478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0.40579710144927533</v>
      </c>
      <c r="F145" s="19">
        <f t="shared" si="1"/>
        <v>21.173913043478262</v>
      </c>
      <c r="G145" s="19">
        <v>3.6231884057971016E-2</v>
      </c>
    </row>
    <row r="146" spans="1:9" s="26" customFormat="1">
      <c r="B146" s="26" t="s">
        <v>18</v>
      </c>
      <c r="E146" s="26">
        <f>E16</f>
        <v>2.7</v>
      </c>
      <c r="F146" s="26">
        <f t="shared" si="1"/>
        <v>140.88214285714287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1.1322580645161291</v>
      </c>
      <c r="F147" s="19">
        <f t="shared" si="1"/>
        <v>59.079608294930878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0.30483870967741933</v>
      </c>
      <c r="F148" s="19">
        <f t="shared" si="1"/>
        <v>15.906048387096773</v>
      </c>
      <c r="G148" s="19">
        <v>0.1129032258064516</v>
      </c>
    </row>
    <row r="149" spans="1:9">
      <c r="C149" s="26" t="s">
        <v>122</v>
      </c>
      <c r="D149" s="26"/>
      <c r="E149" s="19">
        <f>G149*E146</f>
        <v>0.95806451612903232</v>
      </c>
      <c r="F149" s="19">
        <f t="shared" si="1"/>
        <v>49.99043778801844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0.21774193548387097</v>
      </c>
      <c r="F150" s="19">
        <f t="shared" si="1"/>
        <v>11.361463133640553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8.7096774193548387E-2</v>
      </c>
      <c r="F151" s="19">
        <f t="shared" si="1"/>
        <v>4.544585253456221</v>
      </c>
      <c r="G151" s="19">
        <v>3.2258064516129031E-2</v>
      </c>
    </row>
    <row r="152" spans="1:9">
      <c r="C152" s="26"/>
      <c r="D152" s="5" t="s">
        <v>125</v>
      </c>
      <c r="H152" s="25">
        <f>B468</f>
        <v>1.9783800273003599E-4</v>
      </c>
    </row>
    <row r="153" spans="1:9">
      <c r="C153" s="26"/>
      <c r="D153" s="6" t="s">
        <v>126</v>
      </c>
      <c r="F153" s="26"/>
      <c r="G153" s="30"/>
      <c r="H153" s="25">
        <f>B469</f>
        <v>9.1374598860871899E-5</v>
      </c>
    </row>
    <row r="154" spans="1:9" s="30" customFormat="1">
      <c r="A154" s="30" t="s">
        <v>127</v>
      </c>
      <c r="E154" s="30">
        <f>E14</f>
        <v>13.9</v>
      </c>
      <c r="F154" s="30">
        <f>E154*(365.25/7)</f>
        <v>725.28214285714296</v>
      </c>
      <c r="H154" s="31"/>
      <c r="I154" s="30">
        <f>F154*AVERAGE(H152:H153)</f>
        <v>0.10488036771157142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47.2</v>
      </c>
      <c r="F157" s="26">
        <f>E157*(365.25/7)</f>
        <v>2462.8285714285716</v>
      </c>
      <c r="G157" s="26">
        <v>1.0151057401812689</v>
      </c>
      <c r="H157" s="27"/>
      <c r="I157" s="26">
        <f>F157*AVERAGE(H159:H160)</f>
        <v>0.23768460407939851</v>
      </c>
    </row>
    <row r="158" spans="1:9">
      <c r="C158" s="26" t="s">
        <v>20</v>
      </c>
      <c r="D158" s="26"/>
      <c r="E158" s="28">
        <f>G158*E157</f>
        <v>47.2</v>
      </c>
      <c r="F158" s="19">
        <f>E158*(365.25/7)</f>
        <v>2462.8285714285716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5.8936399512656897E-5</v>
      </c>
    </row>
    <row r="160" spans="1:9">
      <c r="D160" s="33" t="s">
        <v>129</v>
      </c>
      <c r="E160" s="28"/>
      <c r="F160" s="26"/>
      <c r="H160" s="25">
        <f>B492</f>
        <v>1.3408117941004401E-4</v>
      </c>
    </row>
    <row r="161" spans="2:9" s="26" customFormat="1">
      <c r="B161" s="26" t="s">
        <v>21</v>
      </c>
      <c r="E161" s="32">
        <f>E19</f>
        <v>29.7</v>
      </c>
      <c r="F161" s="26">
        <f>E161*(365.25/7)</f>
        <v>1549.7035714285714</v>
      </c>
      <c r="G161" s="26">
        <v>1</v>
      </c>
      <c r="H161" s="27"/>
      <c r="I161" s="26">
        <f>SUM(I162,I168,I164)</f>
        <v>0.23883595081363307</v>
      </c>
    </row>
    <row r="162" spans="2:9">
      <c r="C162" s="26" t="s">
        <v>130</v>
      </c>
      <c r="D162" s="26"/>
      <c r="E162" s="28">
        <f>G162*E161</f>
        <v>18.465168539325845</v>
      </c>
      <c r="F162" s="19">
        <f>E162*(365.25/7)</f>
        <v>963.4861155698236</v>
      </c>
      <c r="G162" s="19">
        <v>0.62172284644194764</v>
      </c>
      <c r="I162" s="19">
        <f>F162*H163</f>
        <v>0.12918535472080392</v>
      </c>
    </row>
    <row r="163" spans="2:9">
      <c r="C163" s="26"/>
      <c r="D163" s="33" t="s">
        <v>129</v>
      </c>
      <c r="E163" s="28"/>
      <c r="F163" s="26"/>
      <c r="H163" s="25">
        <f>B492</f>
        <v>1.3408117941004401E-4</v>
      </c>
    </row>
    <row r="164" spans="2:9">
      <c r="C164" s="26" t="s">
        <v>131</v>
      </c>
      <c r="D164" s="26"/>
      <c r="E164" s="28">
        <f>G164*E161</f>
        <v>1.5573033707865167</v>
      </c>
      <c r="F164" s="19">
        <f>E164*(365.25/7)</f>
        <v>81.257865168539325</v>
      </c>
      <c r="G164" s="19">
        <v>5.2434456928838948E-2</v>
      </c>
      <c r="I164" s="19">
        <f>F164*AVERAGE(H165:H167)</f>
        <v>4.1945018618672905E-2</v>
      </c>
    </row>
    <row r="165" spans="2:9">
      <c r="C165" s="26"/>
      <c r="D165" s="33" t="s">
        <v>132</v>
      </c>
      <c r="E165" s="28"/>
      <c r="F165" s="26"/>
      <c r="H165" s="25">
        <f>B479</f>
        <v>8.3899075325234501E-4</v>
      </c>
    </row>
    <row r="166" spans="2:9">
      <c r="C166" s="26"/>
      <c r="D166" s="33" t="s">
        <v>133</v>
      </c>
      <c r="E166" s="28"/>
      <c r="F166" s="26"/>
      <c r="H166" s="25">
        <f>B478</f>
        <v>4.6337524758036899E-4</v>
      </c>
    </row>
    <row r="167" spans="2:9">
      <c r="C167" s="26"/>
      <c r="D167" s="33" t="s">
        <v>134</v>
      </c>
      <c r="E167" s="28"/>
      <c r="F167" s="26"/>
      <c r="H167" s="25">
        <f>B470</f>
        <v>2.4622324151349502E-4</v>
      </c>
    </row>
    <row r="168" spans="2:9">
      <c r="C168" s="26" t="s">
        <v>135</v>
      </c>
      <c r="D168" s="26"/>
      <c r="E168" s="28">
        <f>G168*E161</f>
        <v>9.6775280898876392</v>
      </c>
      <c r="F168" s="19">
        <f>E168*(365.25/7)</f>
        <v>504.95959069020864</v>
      </c>
      <c r="G168" s="19">
        <v>0.32584269662921345</v>
      </c>
      <c r="I168" s="19">
        <f>F168*H169</f>
        <v>6.7705577474156259E-2</v>
      </c>
    </row>
    <row r="169" spans="2:9">
      <c r="C169" s="26"/>
      <c r="D169" s="33" t="s">
        <v>129</v>
      </c>
      <c r="E169" s="28"/>
      <c r="F169" s="26"/>
      <c r="H169" s="25">
        <f>B492</f>
        <v>1.3408117941004401E-4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15.450000000000003</v>
      </c>
      <c r="F170" s="26">
        <f>E170*(365.25/7)</f>
        <v>806.15892857142876</v>
      </c>
      <c r="G170" s="26">
        <v>1</v>
      </c>
      <c r="H170" s="27"/>
      <c r="I170" s="26">
        <f>SUM(I171,I175)</f>
        <v>0.13411784154743386</v>
      </c>
    </row>
    <row r="171" spans="2:9">
      <c r="C171" s="26" t="s">
        <v>137</v>
      </c>
      <c r="D171" s="26"/>
      <c r="E171" s="28">
        <f>G171*E170</f>
        <v>2.8003125000000004</v>
      </c>
      <c r="F171" s="19">
        <f>E171*(365.25/7)</f>
        <v>146.11630580357146</v>
      </c>
      <c r="G171" s="19">
        <v>0.18124999999999999</v>
      </c>
      <c r="I171" s="19">
        <f>F171*AVERAGE(H172:H174)</f>
        <v>7.5424713099593241E-2</v>
      </c>
    </row>
    <row r="172" spans="2:9">
      <c r="C172" s="26"/>
      <c r="D172" s="33" t="s">
        <v>132</v>
      </c>
      <c r="E172" s="28"/>
      <c r="F172" s="26"/>
      <c r="H172" s="25">
        <f>B479</f>
        <v>8.3899075325234501E-4</v>
      </c>
    </row>
    <row r="173" spans="2:9">
      <c r="C173" s="26"/>
      <c r="D173" s="33" t="s">
        <v>133</v>
      </c>
      <c r="E173" s="28"/>
      <c r="F173" s="26"/>
      <c r="H173" s="25">
        <f>B478</f>
        <v>4.6337524758036899E-4</v>
      </c>
    </row>
    <row r="174" spans="2:9">
      <c r="C174" s="26"/>
      <c r="D174" s="33" t="s">
        <v>134</v>
      </c>
      <c r="E174" s="28"/>
      <c r="F174" s="26"/>
      <c r="H174" s="25">
        <f>B470</f>
        <v>2.4622324151349502E-4</v>
      </c>
    </row>
    <row r="175" spans="2:9">
      <c r="C175" s="26" t="s">
        <v>138</v>
      </c>
      <c r="D175" s="26"/>
      <c r="E175" s="28">
        <f>G175*E170</f>
        <v>12.649687500000002</v>
      </c>
      <c r="F175" s="19">
        <f>E175*(365.25/7)</f>
        <v>660.04262276785732</v>
      </c>
      <c r="G175" s="19">
        <v>0.81874999999999998</v>
      </c>
      <c r="I175" s="19">
        <f>F175*H176</f>
        <v>5.8693128447840616E-2</v>
      </c>
    </row>
    <row r="176" spans="2:9">
      <c r="C176" s="26"/>
      <c r="D176" s="33" t="s">
        <v>139</v>
      </c>
      <c r="E176" s="28"/>
      <c r="F176" s="26"/>
      <c r="H176" s="25">
        <f>B555</f>
        <v>8.8923239838230102E-5</v>
      </c>
    </row>
    <row r="177" spans="1:9" s="26" customFormat="1">
      <c r="B177" s="26" t="s">
        <v>23</v>
      </c>
      <c r="E177" s="32">
        <f>E21</f>
        <v>19.3</v>
      </c>
      <c r="F177" s="26">
        <f>E177*(365.25/7)</f>
        <v>1007.0464285714287</v>
      </c>
      <c r="G177" s="26">
        <v>0.99595141700404854</v>
      </c>
      <c r="H177" s="27"/>
      <c r="I177" s="26">
        <f>SUM(I178,I180,I182,I184)</f>
        <v>7.1236389816450058E-2</v>
      </c>
    </row>
    <row r="178" spans="1:9">
      <c r="A178" s="34"/>
      <c r="C178" s="26" t="s">
        <v>140</v>
      </c>
      <c r="D178" s="26"/>
      <c r="E178" s="28">
        <f>G178*E177</f>
        <v>1.7190283400809718</v>
      </c>
      <c r="F178" s="19">
        <f>E178*(365.25/7)</f>
        <v>89.696443030653569</v>
      </c>
      <c r="G178" s="19">
        <v>8.9068825910931182E-2</v>
      </c>
      <c r="I178" s="19">
        <f>F178*H179</f>
        <v>1.0793155273532241E-2</v>
      </c>
    </row>
    <row r="179" spans="1:9">
      <c r="D179" s="33" t="s">
        <v>140</v>
      </c>
      <c r="E179" s="28"/>
      <c r="H179" s="25">
        <f>B489</f>
        <v>1.2032980248552E-4</v>
      </c>
    </row>
    <row r="180" spans="1:9">
      <c r="C180" s="26" t="s">
        <v>141</v>
      </c>
      <c r="D180" s="26"/>
      <c r="E180" s="28">
        <f>G180*E177</f>
        <v>0.78137651821862353</v>
      </c>
      <c r="F180" s="19">
        <f>E180*(365.25/7)</f>
        <v>40.771110468478895</v>
      </c>
      <c r="G180" s="19">
        <v>4.048582995951417E-2</v>
      </c>
      <c r="I180" s="19">
        <f>F180*H181</f>
        <v>6.5042649899593775E-3</v>
      </c>
    </row>
    <row r="181" spans="1:9">
      <c r="D181" s="33" t="s">
        <v>142</v>
      </c>
      <c r="E181" s="28"/>
      <c r="H181" s="25">
        <f>B491</f>
        <v>1.5953121990601601E-4</v>
      </c>
    </row>
    <row r="182" spans="1:9">
      <c r="C182" s="26" t="s">
        <v>143</v>
      </c>
      <c r="D182" s="26"/>
      <c r="E182" s="28">
        <f>G182*E177</f>
        <v>16.721457489878542</v>
      </c>
      <c r="F182" s="19">
        <f>E182*(365.25/7)</f>
        <v>872.50176402544821</v>
      </c>
      <c r="G182" s="19">
        <v>0.8663967611336032</v>
      </c>
      <c r="I182" s="19">
        <f>F182*H183</f>
        <v>5.3628156838006799E-2</v>
      </c>
    </row>
    <row r="183" spans="1:9">
      <c r="D183" s="33" t="s">
        <v>144</v>
      </c>
      <c r="E183" s="28"/>
      <c r="F183" s="26"/>
      <c r="H183" s="25">
        <f>B541</f>
        <v>6.1464811934113902E-5</v>
      </c>
    </row>
    <row r="184" spans="1:9">
      <c r="C184" s="26" t="s">
        <v>145</v>
      </c>
      <c r="D184" s="34">
        <f>F177-SUM(F182,F180,F178)</f>
        <v>4.0771110468480174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3.1081271495164052E-4</v>
      </c>
    </row>
    <row r="185" spans="1:9">
      <c r="D185" s="29" t="s">
        <v>146</v>
      </c>
      <c r="E185" s="28"/>
      <c r="F185" s="26"/>
      <c r="H185" s="25">
        <f>B540</f>
        <v>7.6233566213980704E-5</v>
      </c>
    </row>
    <row r="186" spans="1:9" s="26" customFormat="1">
      <c r="B186" s="26" t="s">
        <v>24</v>
      </c>
      <c r="E186" s="32">
        <f>E22</f>
        <v>24.2</v>
      </c>
      <c r="F186" s="26">
        <f>E186*(365.25/7)</f>
        <v>1262.7214285714285</v>
      </c>
      <c r="G186" s="26">
        <v>0.99722991689750695</v>
      </c>
      <c r="H186" s="27"/>
      <c r="I186" s="26">
        <f>SUM(I187,I189,I191,I193,I195)</f>
        <v>2.1027334770987598</v>
      </c>
    </row>
    <row r="187" spans="1:9">
      <c r="C187" s="26" t="s">
        <v>147</v>
      </c>
      <c r="D187" s="26"/>
      <c r="E187" s="28">
        <f>G187*E186</f>
        <v>20.848199445983379</v>
      </c>
      <c r="F187" s="19">
        <f>E187*(365.25/7)</f>
        <v>1087.829263949347</v>
      </c>
      <c r="G187" s="19">
        <v>0.86149584487534625</v>
      </c>
      <c r="I187" s="19">
        <f>F187*H188</f>
        <v>2.004977498184453</v>
      </c>
    </row>
    <row r="188" spans="1:9">
      <c r="D188" s="33" t="s">
        <v>148</v>
      </c>
      <c r="E188" s="28"/>
      <c r="H188" s="25">
        <f>B486</f>
        <v>1.8430994317117501E-3</v>
      </c>
    </row>
    <row r="189" spans="1:9">
      <c r="C189" s="26" t="s">
        <v>149</v>
      </c>
      <c r="D189" s="26"/>
      <c r="E189" s="28">
        <f>G189*E186</f>
        <v>2.3462603878116339</v>
      </c>
      <c r="F189" s="19">
        <f>E189*(365.25/7)</f>
        <v>122.42451523545705</v>
      </c>
      <c r="G189" s="19">
        <v>9.6952908587257608E-2</v>
      </c>
      <c r="I189" s="19">
        <f>F189*H190</f>
        <v>8.5468612307242647E-2</v>
      </c>
    </row>
    <row r="190" spans="1:9">
      <c r="C190" s="26"/>
      <c r="D190" s="33" t="s">
        <v>150</v>
      </c>
      <c r="E190" s="28"/>
      <c r="H190" s="25">
        <f>B488</f>
        <v>6.9813314876405498E-4</v>
      </c>
    </row>
    <row r="191" spans="1:9">
      <c r="C191" s="26" t="s">
        <v>151</v>
      </c>
      <c r="D191" s="26"/>
      <c r="E191" s="28">
        <f>G191*E186</f>
        <v>0.73739612188365655</v>
      </c>
      <c r="F191" s="19">
        <f>E191*(365.25/7)</f>
        <v>38.47627621685794</v>
      </c>
      <c r="G191" s="19">
        <v>3.0470914127423823E-2</v>
      </c>
      <c r="I191" s="19">
        <f>F191*H192</f>
        <v>9.7718114046904045E-3</v>
      </c>
    </row>
    <row r="192" spans="1:9">
      <c r="C192" s="26"/>
      <c r="D192" s="33" t="s">
        <v>152</v>
      </c>
      <c r="E192" s="28"/>
      <c r="H192" s="25">
        <f>B459</f>
        <v>2.53969779965583E-4</v>
      </c>
    </row>
    <row r="193" spans="1:9">
      <c r="C193" s="26" t="s">
        <v>153</v>
      </c>
      <c r="D193" s="34">
        <f>F186-SUM(F187,F189,F191,F195)</f>
        <v>3.4978432924417575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6.2888880059343147E-4</v>
      </c>
    </row>
    <row r="194" spans="1:9">
      <c r="C194" s="26"/>
      <c r="D194" s="33" t="s">
        <v>154</v>
      </c>
      <c r="E194" s="28"/>
      <c r="H194" s="25">
        <f>B473</f>
        <v>1.7979330347713199E-4</v>
      </c>
    </row>
    <row r="195" spans="1:9">
      <c r="C195" s="26" t="s">
        <v>155</v>
      </c>
      <c r="D195" s="26"/>
      <c r="E195" s="28">
        <f>G195*E186</f>
        <v>0.20110803324099719</v>
      </c>
      <c r="F195" s="19">
        <f>E195*(365.25/7)</f>
        <v>10.493529877324889</v>
      </c>
      <c r="G195" s="19">
        <v>8.3102493074792231E-3</v>
      </c>
      <c r="I195" s="19">
        <f>F195*H196</f>
        <v>1.8866664017802254E-3</v>
      </c>
    </row>
    <row r="196" spans="1:9">
      <c r="C196" s="26"/>
      <c r="D196" s="33" t="s">
        <v>154</v>
      </c>
      <c r="E196" s="28"/>
      <c r="H196" s="25">
        <f>B473</f>
        <v>1.7979330347713199E-4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15.450000000000003</v>
      </c>
      <c r="F197" s="26">
        <f>E197*(365.25/7)</f>
        <v>806.15892857142876</v>
      </c>
      <c r="G197" s="26">
        <v>1</v>
      </c>
      <c r="H197" s="27"/>
      <c r="I197" s="26">
        <f>F197*H199</f>
        <v>4.0807825141618202E-2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5.0620074646983798E-5</v>
      </c>
    </row>
    <row r="200" spans="1:9" s="30" customFormat="1">
      <c r="A200" s="30" t="s">
        <v>157</v>
      </c>
      <c r="E200" s="35">
        <f>E17</f>
        <v>151.30000000000001</v>
      </c>
      <c r="F200" s="30">
        <f>E200*(365.25/7)</f>
        <v>7894.6178571428582</v>
      </c>
      <c r="H200" s="31"/>
      <c r="I200" s="30">
        <f>SUM(I161,I170,I157,I177,I186,I197)</f>
        <v>2.8254160884972936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9.1999999999999993</v>
      </c>
      <c r="F203" s="26">
        <f>E203*(365.25/7)</f>
        <v>480.04285714285714</v>
      </c>
      <c r="G203" s="26">
        <v>0.97826086956521752</v>
      </c>
      <c r="H203" s="27"/>
      <c r="I203" s="26">
        <f>SUM(I204,I206,I208)</f>
        <v>8.3930424090702282E-2</v>
      </c>
    </row>
    <row r="204" spans="1:9">
      <c r="A204" s="19"/>
      <c r="C204" s="26" t="s">
        <v>159</v>
      </c>
      <c r="D204" s="26"/>
      <c r="E204" s="28">
        <f>G204*E203</f>
        <v>7.8000000000000007</v>
      </c>
      <c r="F204" s="19">
        <f>E204*(365.25/7)</f>
        <v>406.99285714285719</v>
      </c>
      <c r="G204" s="19">
        <v>0.84782608695652184</v>
      </c>
      <c r="I204" s="19">
        <f>F204*H205</f>
        <v>7.0614961338308357E-2</v>
      </c>
    </row>
    <row r="205" spans="1:9">
      <c r="A205" s="19"/>
      <c r="C205" s="26"/>
      <c r="D205" s="33" t="s">
        <v>160</v>
      </c>
      <c r="E205" s="28"/>
      <c r="H205" s="25">
        <f>B484</f>
        <v>1.73504178510735E-4</v>
      </c>
    </row>
    <row r="206" spans="1:9">
      <c r="A206" s="19"/>
      <c r="C206" s="26" t="s">
        <v>161</v>
      </c>
      <c r="D206" s="26"/>
      <c r="E206" s="28">
        <f>G206*E203</f>
        <v>1.2</v>
      </c>
      <c r="F206" s="19">
        <f>E206*(365.25/7)</f>
        <v>62.614285714285714</v>
      </c>
      <c r="G206" s="19">
        <v>0.13043478260869565</v>
      </c>
      <c r="I206" s="19">
        <f>F206*H207</f>
        <v>1.2387485228082111E-2</v>
      </c>
    </row>
    <row r="207" spans="1:9">
      <c r="A207" s="19"/>
      <c r="C207" s="26"/>
      <c r="D207" s="33" t="s">
        <v>125</v>
      </c>
      <c r="E207" s="28"/>
      <c r="H207" s="25">
        <f>B468</f>
        <v>1.9783800273003599E-4</v>
      </c>
    </row>
    <row r="208" spans="1:9">
      <c r="A208" s="19"/>
      <c r="C208" s="26" t="s">
        <v>162</v>
      </c>
      <c r="D208" s="26">
        <f>F203-SUM(F204,F206)</f>
        <v>10.435714285714255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9.2797752431181279E-4</v>
      </c>
    </row>
    <row r="209" spans="1:9">
      <c r="A209" s="19"/>
      <c r="C209" s="26"/>
      <c r="D209" s="33" t="s">
        <v>139</v>
      </c>
      <c r="E209" s="28"/>
      <c r="H209" s="25">
        <f>B555</f>
        <v>8.8923239838230102E-5</v>
      </c>
    </row>
    <row r="210" spans="1:9" s="26" customFormat="1">
      <c r="B210" s="26" t="s">
        <v>28</v>
      </c>
      <c r="E210" s="32">
        <f>E234-SUM(E203,E213,E220,E223,E227)</f>
        <v>2.5</v>
      </c>
      <c r="F210" s="26">
        <f>E210*(365.25/7)</f>
        <v>130.44642857142858</v>
      </c>
      <c r="G210" s="26">
        <v>1</v>
      </c>
      <c r="H210" s="27"/>
      <c r="I210" s="26">
        <f>F211*H212</f>
        <v>2.5807260891837734E-2</v>
      </c>
    </row>
    <row r="211" spans="1:9">
      <c r="A211" s="19"/>
      <c r="C211" s="26" t="s">
        <v>28</v>
      </c>
      <c r="D211" s="26"/>
      <c r="E211" s="28">
        <f>G211*E210</f>
        <v>2.5</v>
      </c>
      <c r="F211" s="19">
        <f>E211*(365.25/7)</f>
        <v>130.44642857142858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1.9783800273003599E-4</v>
      </c>
    </row>
    <row r="213" spans="1:9" s="26" customFormat="1">
      <c r="B213" s="26" t="s">
        <v>29</v>
      </c>
      <c r="E213" s="32">
        <f>E27</f>
        <v>5.9</v>
      </c>
      <c r="F213" s="26">
        <f>E213*(365.25/7)</f>
        <v>307.85357142857146</v>
      </c>
      <c r="G213" s="26">
        <v>1</v>
      </c>
      <c r="H213" s="27"/>
      <c r="I213" s="26">
        <f>SUM(I214,I215,I217)</f>
        <v>3.9173551402619904E-2</v>
      </c>
    </row>
    <row r="214" spans="1:9">
      <c r="A214" s="19"/>
      <c r="C214" s="26" t="s">
        <v>163</v>
      </c>
      <c r="D214" s="26"/>
      <c r="E214" s="28">
        <f>G214*E213</f>
        <v>4.916666666666667</v>
      </c>
      <c r="F214" s="19">
        <f>E214*(365.25/7)</f>
        <v>256.54464285714289</v>
      </c>
      <c r="G214" s="19">
        <v>0.83333333333333326</v>
      </c>
      <c r="I214" s="19">
        <f>F214*H216</f>
        <v>3.3941839698173243E-2</v>
      </c>
    </row>
    <row r="215" spans="1:9">
      <c r="A215" s="19"/>
      <c r="C215" s="26" t="s">
        <v>164</v>
      </c>
      <c r="D215" s="26"/>
      <c r="E215" s="28">
        <f>G215*E213</f>
        <v>0.4916666666666667</v>
      </c>
      <c r="F215" s="19">
        <f>E215*(365.25/7)</f>
        <v>25.654464285714287</v>
      </c>
      <c r="G215" s="19">
        <v>8.3333333333333329E-2</v>
      </c>
      <c r="I215" s="19">
        <f>F215*H216</f>
        <v>3.3941839698173239E-3</v>
      </c>
    </row>
    <row r="216" spans="1:9">
      <c r="A216" s="19"/>
      <c r="C216" s="26"/>
      <c r="D216" s="33" t="s">
        <v>165</v>
      </c>
      <c r="E216" s="28"/>
      <c r="H216" s="25">
        <f>B482</f>
        <v>1.32303833438743E-4</v>
      </c>
    </row>
    <row r="217" spans="1:9">
      <c r="A217" s="19"/>
      <c r="C217" s="26" t="s">
        <v>166</v>
      </c>
      <c r="D217" s="26"/>
      <c r="E217" s="28">
        <f>G217*E213</f>
        <v>0.4916666666666667</v>
      </c>
      <c r="F217" s="19">
        <f>E217*(365.25/7)</f>
        <v>25.654464285714287</v>
      </c>
      <c r="G217" s="19">
        <v>8.3333333333333329E-2</v>
      </c>
      <c r="I217" s="19">
        <f>F217*AVERAGE(H218:H219)</f>
        <v>1.8375277346293331E-3</v>
      </c>
    </row>
    <row r="218" spans="1:9">
      <c r="A218" s="19"/>
      <c r="C218" s="26"/>
      <c r="D218" s="33" t="s">
        <v>139</v>
      </c>
      <c r="E218" s="28"/>
      <c r="H218" s="25">
        <f>B555</f>
        <v>8.8923239838230102E-5</v>
      </c>
    </row>
    <row r="219" spans="1:9">
      <c r="A219" s="19"/>
      <c r="C219" s="26"/>
      <c r="D219" s="33" t="s">
        <v>167</v>
      </c>
      <c r="E219" s="28"/>
      <c r="H219" s="25">
        <f>B528</f>
        <v>5.4328844022477301E-5</v>
      </c>
    </row>
    <row r="220" spans="1:9" s="26" customFormat="1">
      <c r="B220" s="26" t="s">
        <v>168</v>
      </c>
      <c r="E220" s="32">
        <f>E28</f>
        <v>1.1000000000000001</v>
      </c>
      <c r="F220" s="26">
        <f>E220*(365.25/7)</f>
        <v>57.396428571428579</v>
      </c>
      <c r="G220" s="26">
        <v>1</v>
      </c>
      <c r="H220" s="27"/>
      <c r="I220" s="26">
        <f>F220*H222</f>
        <v>8.3936809962952431E-3</v>
      </c>
    </row>
    <row r="221" spans="1:9">
      <c r="A221" s="19"/>
      <c r="C221" s="26" t="s">
        <v>168</v>
      </c>
      <c r="D221" s="26"/>
      <c r="E221" s="28">
        <f>G221*E220</f>
        <v>1.1000000000000001</v>
      </c>
      <c r="F221" s="19">
        <f>E221*(365.25/7)</f>
        <v>57.396428571428579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1.4624047532590801E-4</v>
      </c>
    </row>
    <row r="223" spans="1:9" s="26" customFormat="1">
      <c r="B223" s="26" t="s">
        <v>31</v>
      </c>
      <c r="E223" s="32">
        <f>E29</f>
        <v>2.1</v>
      </c>
      <c r="F223" s="26">
        <f>E223*(365.25/7)</f>
        <v>109.575</v>
      </c>
      <c r="G223" s="26">
        <v>1</v>
      </c>
      <c r="H223" s="27"/>
      <c r="I223" s="26">
        <f>SUM(I224:I225)</f>
        <v>1.602430008383637E-2</v>
      </c>
    </row>
    <row r="224" spans="1:9">
      <c r="A224" s="19"/>
      <c r="C224" s="26" t="s">
        <v>170</v>
      </c>
      <c r="D224" s="26"/>
      <c r="E224" s="28">
        <f>G224*E223</f>
        <v>1.0062499999999999</v>
      </c>
      <c r="F224" s="19">
        <f>E224*(365.25/7)</f>
        <v>52.504687499999996</v>
      </c>
      <c r="G224" s="19">
        <v>0.47916666666666663</v>
      </c>
      <c r="I224" s="19">
        <f>F224*H226</f>
        <v>7.6783104568382598E-3</v>
      </c>
    </row>
    <row r="225" spans="1:9">
      <c r="A225" s="19"/>
      <c r="C225" s="26" t="s">
        <v>171</v>
      </c>
      <c r="D225" s="26"/>
      <c r="E225" s="28">
        <f>G225*E223</f>
        <v>1.0937500000000002</v>
      </c>
      <c r="F225" s="19">
        <f>E225*(365.25/7)</f>
        <v>57.070312500000014</v>
      </c>
      <c r="G225" s="19">
        <v>0.52083333333333337</v>
      </c>
      <c r="I225" s="19">
        <f>F225*H226</f>
        <v>8.3459896269981113E-3</v>
      </c>
    </row>
    <row r="226" spans="1:9">
      <c r="A226" s="19"/>
      <c r="D226" s="6" t="s">
        <v>169</v>
      </c>
      <c r="E226" s="28"/>
      <c r="H226" s="25">
        <f>B485</f>
        <v>1.4624047532590801E-4</v>
      </c>
    </row>
    <row r="227" spans="1:9" s="26" customFormat="1">
      <c r="B227" s="26" t="s">
        <v>32</v>
      </c>
      <c r="E227" s="32">
        <f>E30</f>
        <v>4.7</v>
      </c>
      <c r="F227" s="26">
        <f>E227*(365.25/7)</f>
        <v>245.23928571428573</v>
      </c>
      <c r="G227" s="26">
        <v>0.9882352941176471</v>
      </c>
      <c r="H227" s="27"/>
      <c r="I227" s="26">
        <f>SUM(I228,I231)</f>
        <v>2.8990791653557162E-2</v>
      </c>
    </row>
    <row r="228" spans="1:9">
      <c r="A228" s="19"/>
      <c r="C228" s="26" t="s">
        <v>172</v>
      </c>
      <c r="D228" s="26"/>
      <c r="E228" s="28">
        <f>G228*E227</f>
        <v>3.4282352941176475</v>
      </c>
      <c r="F228" s="19">
        <f>E228*(365.25/7)</f>
        <v>178.88042016806725</v>
      </c>
      <c r="G228" s="19">
        <v>0.72941176470588243</v>
      </c>
      <c r="I228" s="19">
        <f>F228*AVERAGE(H229:H230)</f>
        <v>2.4845449795458854E-2</v>
      </c>
    </row>
    <row r="229" spans="1:9">
      <c r="A229" s="19"/>
      <c r="C229" s="6"/>
      <c r="D229" s="6" t="s">
        <v>169</v>
      </c>
      <c r="E229" s="28"/>
      <c r="H229" s="25">
        <f>B485</f>
        <v>1.4624047532590801E-4</v>
      </c>
    </row>
    <row r="230" spans="1:9">
      <c r="A230" s="19"/>
      <c r="C230" s="36"/>
      <c r="D230" s="36" t="s">
        <v>173</v>
      </c>
      <c r="E230" s="28"/>
      <c r="H230" s="25">
        <f>B476</f>
        <v>1.3154789046745599E-4</v>
      </c>
    </row>
    <row r="231" spans="1:9">
      <c r="A231" s="19"/>
      <c r="C231" s="26" t="s">
        <v>174</v>
      </c>
      <c r="D231" s="26"/>
      <c r="E231" s="28">
        <f>G231*E227</f>
        <v>1.2164705882352942</v>
      </c>
      <c r="F231" s="19">
        <f>E231*(365.25/7)</f>
        <v>63.473697478991603</v>
      </c>
      <c r="G231" s="19">
        <v>0.25882352941176473</v>
      </c>
      <c r="I231" s="19">
        <f>F231*AVERAGE(H232:H233)</f>
        <v>4.1453418580983063E-3</v>
      </c>
    </row>
    <row r="232" spans="1:9">
      <c r="A232" s="19"/>
      <c r="D232" s="37" t="s">
        <v>146</v>
      </c>
      <c r="E232" s="28"/>
      <c r="H232" s="25">
        <f>B540</f>
        <v>7.6233566213980704E-5</v>
      </c>
    </row>
    <row r="233" spans="1:9">
      <c r="A233" s="19"/>
      <c r="D233" s="6" t="s">
        <v>175</v>
      </c>
      <c r="E233" s="28"/>
      <c r="H233" s="25">
        <f>B556</f>
        <v>5.4382484929733503E-5</v>
      </c>
    </row>
    <row r="234" spans="1:9" s="30" customFormat="1">
      <c r="A234" s="30" t="s">
        <v>176</v>
      </c>
      <c r="E234" s="35">
        <f>E24</f>
        <v>25.5</v>
      </c>
      <c r="F234" s="30">
        <f>E234*(365.25/7)</f>
        <v>1330.5535714285716</v>
      </c>
      <c r="H234" s="31"/>
      <c r="I234" s="30">
        <f>SUM(I227,I220,I213,I210,I203,I223)</f>
        <v>0.2023200091188487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4.0999999999999996</v>
      </c>
      <c r="F237" s="26">
        <f>E237*(365.25/7)</f>
        <v>213.93214285714285</v>
      </c>
      <c r="G237" s="26">
        <v>0.98648648648648651</v>
      </c>
      <c r="H237" s="27"/>
      <c r="I237" s="26">
        <f>SUM(I238,I239,I241)</f>
        <v>2.7788245391994482E-2</v>
      </c>
    </row>
    <row r="238" spans="1:9">
      <c r="C238" s="26" t="s">
        <v>177</v>
      </c>
      <c r="D238" s="26"/>
      <c r="E238" s="19">
        <f>G238*E237</f>
        <v>3.2689189189189185</v>
      </c>
      <c r="F238" s="19">
        <f>E238*(365.25/7)</f>
        <v>170.56751930501929</v>
      </c>
      <c r="G238" s="19">
        <v>0.79729729729729726</v>
      </c>
      <c r="I238" s="19">
        <f>F238*H240</f>
        <v>2.2437797346842363E-2</v>
      </c>
    </row>
    <row r="239" spans="1:9">
      <c r="C239" s="26" t="s">
        <v>178</v>
      </c>
      <c r="D239" s="26"/>
      <c r="E239" s="19">
        <f>G239*E237</f>
        <v>0.1108108108108108</v>
      </c>
      <c r="F239" s="19">
        <f>E239*(365.25/7)</f>
        <v>5.7819498069498065</v>
      </c>
      <c r="G239" s="19">
        <v>2.7027027027027029E-2</v>
      </c>
      <c r="I239" s="19">
        <f>F239*H240</f>
        <v>7.6060329989296148E-4</v>
      </c>
    </row>
    <row r="240" spans="1:9">
      <c r="C240" s="26"/>
      <c r="D240" s="36" t="s">
        <v>173</v>
      </c>
      <c r="H240" s="25">
        <f>B476</f>
        <v>1.3154789046745599E-4</v>
      </c>
    </row>
    <row r="241" spans="1:9">
      <c r="C241" s="26" t="s">
        <v>179</v>
      </c>
      <c r="D241" s="26"/>
      <c r="E241" s="19">
        <f>G241*E237</f>
        <v>0.66486486486486474</v>
      </c>
      <c r="F241" s="19">
        <f>E241*(365.25/7)</f>
        <v>34.691698841698837</v>
      </c>
      <c r="G241" s="19">
        <v>0.16216216216216214</v>
      </c>
      <c r="I241" s="19">
        <f>F241*H242</f>
        <v>4.5898447452591565E-3</v>
      </c>
    </row>
    <row r="242" spans="1:9">
      <c r="C242" s="26"/>
      <c r="D242" s="33" t="s">
        <v>165</v>
      </c>
      <c r="H242" s="25">
        <f>B482</f>
        <v>1.32303833438743E-4</v>
      </c>
    </row>
    <row r="243" spans="1:9" s="26" customFormat="1">
      <c r="B243" s="26" t="s">
        <v>35</v>
      </c>
      <c r="D243" s="26" t="s">
        <v>136</v>
      </c>
      <c r="E243" s="26">
        <f>(E251-E237)/2</f>
        <v>4.1500000000000004</v>
      </c>
      <c r="F243" s="26">
        <f>E243*(365.25/7)</f>
        <v>216.54107142857146</v>
      </c>
      <c r="G243" s="26">
        <v>0.96129032258064506</v>
      </c>
      <c r="H243" s="27"/>
      <c r="I243" s="26">
        <f>SUM(I244,I245,I246)</f>
        <v>9.1943319893988285E-3</v>
      </c>
    </row>
    <row r="244" spans="1:9">
      <c r="C244" s="26" t="s">
        <v>180</v>
      </c>
      <c r="D244" s="26"/>
      <c r="E244" s="19">
        <f>G244*E243</f>
        <v>2.8112903225806454</v>
      </c>
      <c r="F244" s="19">
        <f>E244*(365.25/7)</f>
        <v>146.68911290322583</v>
      </c>
      <c r="G244" s="19">
        <v>0.67741935483870963</v>
      </c>
      <c r="I244" s="19">
        <f>F244*H247</f>
        <v>6.2688627200446559E-3</v>
      </c>
    </row>
    <row r="245" spans="1:9">
      <c r="C245" s="26" t="s">
        <v>181</v>
      </c>
      <c r="D245" s="26"/>
      <c r="E245" s="19">
        <f>G245*E243</f>
        <v>1.1780645161290324</v>
      </c>
      <c r="F245" s="19">
        <f>E245*(365.25/7)</f>
        <v>61.469723502304156</v>
      </c>
      <c r="G245" s="19">
        <v>0.28387096774193549</v>
      </c>
      <c r="I245" s="19">
        <f>F245*H247</f>
        <v>2.6269519969710936E-3</v>
      </c>
    </row>
    <row r="246" spans="1:9">
      <c r="C246" s="26" t="s">
        <v>182</v>
      </c>
      <c r="D246" s="26"/>
      <c r="E246" s="19">
        <f>G246*E243</f>
        <v>0.13387096774193549</v>
      </c>
      <c r="F246" s="19">
        <f>E246*(365.25/7)</f>
        <v>6.985195852534563</v>
      </c>
      <c r="G246" s="19">
        <v>3.2258064516129031E-2</v>
      </c>
      <c r="I246" s="19">
        <f>F246*H247</f>
        <v>2.9851727238307881E-4</v>
      </c>
    </row>
    <row r="247" spans="1:9">
      <c r="C247" s="26"/>
      <c r="D247" s="36" t="s">
        <v>183</v>
      </c>
      <c r="H247" s="25">
        <f>B550</f>
        <v>4.2735705438346799E-5</v>
      </c>
    </row>
    <row r="248" spans="1:9" s="26" customFormat="1">
      <c r="B248" s="26" t="s">
        <v>36</v>
      </c>
      <c r="D248" s="26" t="s">
        <v>136</v>
      </c>
      <c r="E248" s="26">
        <f>(E251-E237)/2</f>
        <v>4.1500000000000004</v>
      </c>
      <c r="F248" s="19">
        <f>E248*(365.25/7)</f>
        <v>216.54107142857146</v>
      </c>
      <c r="G248" s="26">
        <v>1</v>
      </c>
      <c r="H248" s="27"/>
      <c r="I248" s="26">
        <f>F248*H250</f>
        <v>1.4204663819244939E-2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6.5598012079341302E-5</v>
      </c>
    </row>
    <row r="251" spans="1:9" s="30" customFormat="1">
      <c r="A251" s="30" t="s">
        <v>185</v>
      </c>
      <c r="E251" s="30">
        <f>E31</f>
        <v>12.4</v>
      </c>
      <c r="F251" s="30">
        <f>E251*(365.25/7)</f>
        <v>647.01428571428573</v>
      </c>
      <c r="H251" s="31"/>
      <c r="I251" s="30">
        <f>SUM(I248,I243,I237)</f>
        <v>5.118724120063825E-2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25.4</v>
      </c>
      <c r="F254" s="26">
        <f>E254*(365.25/7)</f>
        <v>1325.3357142857142</v>
      </c>
      <c r="G254" s="26">
        <v>0.96780684104627757</v>
      </c>
      <c r="H254" s="27"/>
      <c r="I254" s="26">
        <f>F254*H259</f>
        <v>0.13123659658461173</v>
      </c>
    </row>
    <row r="255" spans="1:9">
      <c r="C255" s="26" t="s">
        <v>186</v>
      </c>
      <c r="D255" s="26"/>
      <c r="E255" s="19">
        <f>G255*E254</f>
        <v>5.5195171026156942</v>
      </c>
      <c r="F255" s="19">
        <f>E255*(365.25/7)</f>
        <v>288.0005173900546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18.705030181086517</v>
      </c>
      <c r="F256" s="19">
        <f>E256*(365.25/7)</f>
        <v>976.00175337740723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0.3577464788732394</v>
      </c>
      <c r="F258" s="19">
        <f>E258*(365.25/7)</f>
        <v>18.666700201207242</v>
      </c>
      <c r="G258" s="19">
        <v>1.408450704225352E-2</v>
      </c>
    </row>
    <row r="259" spans="1:9">
      <c r="C259" s="26"/>
      <c r="D259" s="33" t="s">
        <v>190</v>
      </c>
      <c r="H259" s="25">
        <f>B481</f>
        <v>9.9021399008583497E-5</v>
      </c>
    </row>
    <row r="260" spans="1:9" s="26" customFormat="1">
      <c r="B260" s="26" t="s">
        <v>39</v>
      </c>
      <c r="E260" s="26">
        <f>E37</f>
        <v>31</v>
      </c>
      <c r="F260" s="26">
        <f>E260*(365.25/7)</f>
        <v>1617.5357142857144</v>
      </c>
      <c r="G260" s="26">
        <v>1</v>
      </c>
      <c r="H260" s="27"/>
      <c r="I260" s="26">
        <f>SUM(I261,I263,I265,I267,I269)</f>
        <v>1.7375314487495539</v>
      </c>
    </row>
    <row r="261" spans="1:9">
      <c r="C261" s="26" t="s">
        <v>191</v>
      </c>
      <c r="D261" s="26"/>
      <c r="E261" s="19">
        <f>G261*E260</f>
        <v>2.8263386396526773</v>
      </c>
      <c r="F261" s="19">
        <f>E261*(365.25/7)</f>
        <v>147.47431259044862</v>
      </c>
      <c r="G261" s="19">
        <v>9.1172214182344433E-2</v>
      </c>
      <c r="I261" s="19">
        <f>F261*H262</f>
        <v>1.4603112750535382E-2</v>
      </c>
    </row>
    <row r="262" spans="1:9">
      <c r="C262" s="26"/>
      <c r="D262" s="33" t="s">
        <v>190</v>
      </c>
      <c r="H262" s="25">
        <f>B481</f>
        <v>9.9021399008583497E-5</v>
      </c>
    </row>
    <row r="263" spans="1:9">
      <c r="C263" s="26" t="s">
        <v>192</v>
      </c>
      <c r="D263" s="26"/>
      <c r="E263" s="19">
        <f>G263*E260</f>
        <v>17.227206946454416</v>
      </c>
      <c r="F263" s="19">
        <f>E263*(365.25/7)</f>
        <v>898.89104817035366</v>
      </c>
      <c r="G263" s="19">
        <v>0.55571635311143275</v>
      </c>
      <c r="I263" s="19">
        <f>F263*H264</f>
        <v>1.6299979000108451</v>
      </c>
    </row>
    <row r="264" spans="1:9">
      <c r="C264" s="26"/>
      <c r="D264" s="19" t="s">
        <v>193</v>
      </c>
      <c r="H264" s="25">
        <f>B511</f>
        <v>1.81334312242693E-3</v>
      </c>
    </row>
    <row r="265" spans="1:9">
      <c r="C265" s="26" t="s">
        <v>194</v>
      </c>
      <c r="D265" s="26"/>
      <c r="E265" s="19">
        <f>G265*E260</f>
        <v>1.7047756874095514</v>
      </c>
      <c r="F265" s="19">
        <f>E265*(365.25/7)</f>
        <v>88.952759975191242</v>
      </c>
      <c r="G265" s="19">
        <v>5.4992764109985527E-2</v>
      </c>
      <c r="I265" s="19">
        <f>F265*H266</f>
        <v>1.5993110569348039E-2</v>
      </c>
    </row>
    <row r="266" spans="1:9">
      <c r="A266" s="19"/>
      <c r="C266" s="26"/>
      <c r="D266" s="36" t="s">
        <v>154</v>
      </c>
      <c r="H266" s="25">
        <f>B473</f>
        <v>1.7979330347713199E-4</v>
      </c>
    </row>
    <row r="267" spans="1:9">
      <c r="A267" s="19"/>
      <c r="C267" s="26" t="s">
        <v>195</v>
      </c>
      <c r="D267" s="26"/>
      <c r="E267" s="19">
        <f>G267*E260</f>
        <v>4.1722141823444288</v>
      </c>
      <c r="F267" s="19">
        <f>E267*(365.25/7)</f>
        <v>217.70017572875753</v>
      </c>
      <c r="G267" s="19">
        <v>0.13458755426917512</v>
      </c>
      <c r="I267" s="19">
        <f>F267*H268</f>
        <v>1.9358604939153146E-2</v>
      </c>
    </row>
    <row r="268" spans="1:9">
      <c r="A268" s="19"/>
      <c r="C268" s="26"/>
      <c r="D268" s="36" t="s">
        <v>139</v>
      </c>
      <c r="H268" s="25">
        <f>B555</f>
        <v>8.8923239838230102E-5</v>
      </c>
    </row>
    <row r="269" spans="1:9">
      <c r="A269" s="19"/>
      <c r="C269" s="26" t="s">
        <v>196</v>
      </c>
      <c r="D269" s="26"/>
      <c r="E269" s="19">
        <f>G269*E260</f>
        <v>5.0694645441389294</v>
      </c>
      <c r="F269" s="19">
        <f>E269*(365.25/7)</f>
        <v>264.51741782096343</v>
      </c>
      <c r="G269" s="19">
        <v>0.16353111432706224</v>
      </c>
      <c r="I269" s="19">
        <f>F269*H270</f>
        <v>5.7578720479672198E-2</v>
      </c>
    </row>
    <row r="270" spans="1:9">
      <c r="A270" s="19"/>
      <c r="C270" s="26"/>
      <c r="D270" s="36" t="s">
        <v>197</v>
      </c>
      <c r="H270" s="25">
        <f>B516</f>
        <v>2.1767459002886499E-4</v>
      </c>
    </row>
    <row r="271" spans="1:9" s="26" customFormat="1">
      <c r="B271" s="26" t="s">
        <v>40</v>
      </c>
      <c r="E271" s="26">
        <f>E38</f>
        <v>9.6999999999999993</v>
      </c>
      <c r="F271" s="26">
        <f>E271*(365.25/7)</f>
        <v>506.13214285714287</v>
      </c>
      <c r="G271" s="26">
        <v>1.0047169811320757</v>
      </c>
      <c r="H271" s="27"/>
      <c r="I271" s="26">
        <f>SUM(I272,I274,I276,I278,I280,I282,I287)</f>
        <v>0.45071586168508171</v>
      </c>
    </row>
    <row r="272" spans="1:9">
      <c r="A272" s="19"/>
      <c r="C272" s="26" t="s">
        <v>198</v>
      </c>
      <c r="D272" s="26"/>
      <c r="E272" s="19">
        <f>G272*E271</f>
        <v>0.22877358490566038</v>
      </c>
      <c r="F272" s="19">
        <f>E272*(365.25/7)</f>
        <v>11.937078840970351</v>
      </c>
      <c r="G272" s="19">
        <v>2.358490566037736E-2</v>
      </c>
      <c r="I272" s="19">
        <f>F272*H273</f>
        <v>1.9690908541304168E-2</v>
      </c>
    </row>
    <row r="273" spans="1:9">
      <c r="A273" s="19"/>
      <c r="C273" s="26"/>
      <c r="D273" s="6" t="s">
        <v>199</v>
      </c>
      <c r="H273" s="25">
        <f>B512</f>
        <v>1.6495583889185E-3</v>
      </c>
    </row>
    <row r="274" spans="1:9">
      <c r="A274" s="19"/>
      <c r="C274" s="26" t="s">
        <v>200</v>
      </c>
      <c r="D274" s="26"/>
      <c r="E274" s="19">
        <f>G274*E271</f>
        <v>1.5556603773584903</v>
      </c>
      <c r="F274" s="19">
        <f>E274*(365.25/7)</f>
        <v>81.172136118598374</v>
      </c>
      <c r="G274" s="19">
        <v>0.16037735849056603</v>
      </c>
      <c r="I274" s="19">
        <f>F274*H275</f>
        <v>0.14719293476336295</v>
      </c>
    </row>
    <row r="275" spans="1:9">
      <c r="A275" s="19"/>
      <c r="C275" s="26"/>
      <c r="D275" s="33" t="s">
        <v>193</v>
      </c>
      <c r="H275" s="25">
        <f>B511</f>
        <v>1.81334312242693E-3</v>
      </c>
    </row>
    <row r="276" spans="1:9">
      <c r="A276" s="19"/>
      <c r="C276" s="26" t="s">
        <v>201</v>
      </c>
      <c r="D276" s="26"/>
      <c r="E276" s="19">
        <f>G276*E271</f>
        <v>0.86933962264150932</v>
      </c>
      <c r="F276" s="19">
        <f>E276*(365.25/7)</f>
        <v>45.360899595687329</v>
      </c>
      <c r="G276" s="19">
        <v>8.9622641509433956E-2</v>
      </c>
      <c r="I276" s="19">
        <f>F276*H277</f>
        <v>3.6782259062653783E-2</v>
      </c>
    </row>
    <row r="277" spans="1:9">
      <c r="A277" s="19"/>
      <c r="C277" s="26"/>
      <c r="D277" s="6" t="s">
        <v>202</v>
      </c>
      <c r="H277" s="25">
        <f>B514</f>
        <v>8.1088028214834705E-4</v>
      </c>
    </row>
    <row r="278" spans="1:9">
      <c r="A278" s="19"/>
      <c r="C278" s="26" t="s">
        <v>203</v>
      </c>
      <c r="D278" s="26"/>
      <c r="E278" s="19">
        <f>G278*E271</f>
        <v>5.2617924528301891</v>
      </c>
      <c r="F278" s="19">
        <f>E278*(365.25/7)</f>
        <v>274.55281334231807</v>
      </c>
      <c r="G278" s="19">
        <v>0.54245283018867929</v>
      </c>
      <c r="I278" s="19">
        <f>F278*H279</f>
        <v>0.22262946274764134</v>
      </c>
    </row>
    <row r="279" spans="1:9">
      <c r="A279" s="19"/>
      <c r="C279" s="26"/>
      <c r="D279" s="6" t="s">
        <v>202</v>
      </c>
      <c r="H279" s="25">
        <f>B514</f>
        <v>8.1088028214834705E-4</v>
      </c>
    </row>
    <row r="280" spans="1:9">
      <c r="A280" s="19"/>
      <c r="C280" s="26" t="s">
        <v>204</v>
      </c>
      <c r="D280" s="26"/>
      <c r="E280" s="19">
        <f>G280*E271</f>
        <v>0.22877358490566038</v>
      </c>
      <c r="F280" s="19">
        <f>E280*(365.25/7)</f>
        <v>11.937078840970351</v>
      </c>
      <c r="G280" s="19">
        <v>2.358490566037736E-2</v>
      </c>
      <c r="I280" s="19">
        <f>F280*H281</f>
        <v>6.2315053701662328E-3</v>
      </c>
    </row>
    <row r="281" spans="1:9">
      <c r="A281" s="19"/>
      <c r="C281" s="26"/>
      <c r="D281" s="6" t="s">
        <v>205</v>
      </c>
      <c r="H281" s="25">
        <f>B513</f>
        <v>5.2202933843232299E-4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1.6014150943396228</v>
      </c>
      <c r="F287" s="19">
        <f>E287*(365.25/7)</f>
        <v>83.559551886792462</v>
      </c>
      <c r="G287" s="19">
        <v>0.16509433962264153</v>
      </c>
      <c r="I287" s="19">
        <f>F287*H288</f>
        <v>1.818879119995322E-2</v>
      </c>
    </row>
    <row r="288" spans="1:9">
      <c r="C288" s="26"/>
      <c r="D288" s="36" t="s">
        <v>197</v>
      </c>
      <c r="H288" s="25">
        <f>B516</f>
        <v>2.1767459002886499E-4</v>
      </c>
    </row>
    <row r="289" spans="1:9" s="30" customFormat="1">
      <c r="A289" s="30" t="s">
        <v>208</v>
      </c>
      <c r="E289" s="30">
        <f>E35</f>
        <v>66.099999999999994</v>
      </c>
      <c r="F289" s="30">
        <f>E289*(365.25/7)</f>
        <v>3449.0035714285714</v>
      </c>
      <c r="H289" s="31"/>
      <c r="I289" s="30">
        <f>SUM(I254,I260,I271)</f>
        <v>2.3194839070192472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0.8</v>
      </c>
      <c r="F292" s="26">
        <f>E292*(365.25/7)</f>
        <v>41.742857142857147</v>
      </c>
      <c r="G292" s="26">
        <v>1</v>
      </c>
      <c r="H292" s="27"/>
      <c r="I292" s="26">
        <f>F292*H294</f>
        <v>9.0309004031779022E-3</v>
      </c>
    </row>
    <row r="293" spans="1:9">
      <c r="C293" s="26" t="s">
        <v>42</v>
      </c>
      <c r="D293" s="26"/>
      <c r="E293" s="19">
        <f>G293*E292</f>
        <v>0.8</v>
      </c>
      <c r="F293" s="19">
        <f>E293*(365.25/7)</f>
        <v>41.742857142857147</v>
      </c>
      <c r="G293" s="19">
        <v>1</v>
      </c>
    </row>
    <row r="294" spans="1:9">
      <c r="C294" s="26"/>
      <c r="D294" s="6" t="s">
        <v>209</v>
      </c>
      <c r="H294" s="25">
        <f>B515</f>
        <v>2.1634600555183199E-4</v>
      </c>
    </row>
    <row r="295" spans="1:9" s="26" customFormat="1">
      <c r="B295" s="26" t="s">
        <v>43</v>
      </c>
      <c r="D295" s="26" t="s">
        <v>136</v>
      </c>
      <c r="E295" s="26">
        <f>E301-SUM(E298,E292)</f>
        <v>0.19999999999999929</v>
      </c>
      <c r="F295" s="26">
        <f>E295*(365.25/7)</f>
        <v>10.43571428571425</v>
      </c>
      <c r="G295" s="26">
        <v>1</v>
      </c>
      <c r="H295" s="27"/>
      <c r="I295" s="26">
        <f>F295*H297</f>
        <v>1.380685004671449E-3</v>
      </c>
    </row>
    <row r="296" spans="1:9">
      <c r="C296" s="26" t="s">
        <v>43</v>
      </c>
      <c r="D296" s="26"/>
      <c r="E296" s="19">
        <f>G296*E295</f>
        <v>0.19999999999999929</v>
      </c>
      <c r="F296" s="19">
        <f>E296*(365.25/7)</f>
        <v>10.43571428571425</v>
      </c>
      <c r="G296" s="19">
        <v>1</v>
      </c>
    </row>
    <row r="297" spans="1:9">
      <c r="C297" s="26"/>
      <c r="D297" s="36" t="s">
        <v>165</v>
      </c>
      <c r="H297" s="25">
        <f>B482</f>
        <v>1.32303833438743E-4</v>
      </c>
    </row>
    <row r="298" spans="1:9" s="26" customFormat="1">
      <c r="B298" s="26" t="s">
        <v>44</v>
      </c>
      <c r="E298" s="26">
        <f>E42</f>
        <v>18.3</v>
      </c>
      <c r="F298" s="26">
        <f>E298*(365.25/7)</f>
        <v>954.86785714285725</v>
      </c>
      <c r="G298" s="26">
        <v>1</v>
      </c>
      <c r="H298" s="27"/>
      <c r="I298" s="26">
        <f>F298*H300</f>
        <v>3.4316865417181826E-2</v>
      </c>
    </row>
    <row r="299" spans="1:9">
      <c r="C299" s="26" t="s">
        <v>44</v>
      </c>
      <c r="D299" s="26"/>
      <c r="E299" s="19">
        <f>G299*E298</f>
        <v>18.3</v>
      </c>
      <c r="F299" s="19">
        <f>E299*(365.25/7)</f>
        <v>954.86785714285725</v>
      </c>
      <c r="G299" s="19">
        <v>1</v>
      </c>
    </row>
    <row r="300" spans="1:9">
      <c r="C300" s="26"/>
      <c r="D300" s="36" t="s">
        <v>210</v>
      </c>
      <c r="H300" s="25">
        <f>B521</f>
        <v>3.59388633311674E-5</v>
      </c>
    </row>
    <row r="301" spans="1:9" s="30" customFormat="1">
      <c r="A301" s="30" t="s">
        <v>211</v>
      </c>
      <c r="E301" s="30">
        <f>E39</f>
        <v>19.3</v>
      </c>
      <c r="F301" s="30">
        <f>E301*(365.25/7)</f>
        <v>1007.0464285714287</v>
      </c>
      <c r="H301" s="31"/>
      <c r="I301" s="30">
        <f>SUM(I292,I295,I298)</f>
        <v>4.4728450825031178E-2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5.6</v>
      </c>
      <c r="F304" s="26">
        <f>E304*(365.25/7)</f>
        <v>292.2</v>
      </c>
      <c r="G304" s="26">
        <v>1.0000000000000002</v>
      </c>
      <c r="H304" s="27"/>
      <c r="I304" s="26">
        <f>SUM(I305,I306,I307,I309)</f>
        <v>3.8391381339602043E-2</v>
      </c>
    </row>
    <row r="305" spans="1:9">
      <c r="C305" s="26" t="s">
        <v>212</v>
      </c>
      <c r="D305" s="26"/>
      <c r="E305" s="19">
        <f>G305*E304</f>
        <v>2.8394366197183096</v>
      </c>
      <c r="F305" s="19">
        <f>E305*(365.25/7)</f>
        <v>148.15774647887324</v>
      </c>
      <c r="G305" s="19">
        <v>0.50704225352112675</v>
      </c>
      <c r="I305" s="19">
        <f>F305*H308</f>
        <v>1.9601837812800355E-2</v>
      </c>
    </row>
    <row r="306" spans="1:9">
      <c r="C306" s="26" t="s">
        <v>213</v>
      </c>
      <c r="D306" s="26"/>
      <c r="E306" s="19">
        <f>G306*E304</f>
        <v>1.4591549295774648</v>
      </c>
      <c r="F306" s="19">
        <f>E306*(365.25/7)</f>
        <v>76.136619718309859</v>
      </c>
      <c r="G306" s="19">
        <v>0.26056338028169018</v>
      </c>
      <c r="I306" s="19">
        <f>F306*H308</f>
        <v>1.0073166653800184E-2</v>
      </c>
    </row>
    <row r="307" spans="1:9">
      <c r="C307" s="26" t="s">
        <v>214</v>
      </c>
      <c r="D307" s="26"/>
      <c r="E307" s="19">
        <f>G307*E304</f>
        <v>1.1830985915492958</v>
      </c>
      <c r="F307" s="19">
        <f>E307*(365.25/7)</f>
        <v>61.732394366197184</v>
      </c>
      <c r="G307" s="19">
        <v>0.21126760563380284</v>
      </c>
      <c r="I307" s="19">
        <f>F307*H308</f>
        <v>8.1674324220001489E-3</v>
      </c>
    </row>
    <row r="308" spans="1:9">
      <c r="C308" s="26"/>
      <c r="D308" s="36" t="s">
        <v>165</v>
      </c>
      <c r="H308" s="25">
        <f>B482</f>
        <v>1.32303833438743E-4</v>
      </c>
    </row>
    <row r="309" spans="1:9">
      <c r="C309" s="26" t="s">
        <v>215</v>
      </c>
      <c r="D309" s="26"/>
      <c r="E309" s="19">
        <f>G309*E304</f>
        <v>0.11830985915492957</v>
      </c>
      <c r="F309" s="19">
        <f>E309*(365.25/7)</f>
        <v>6.1732394366197179</v>
      </c>
      <c r="G309" s="19">
        <v>2.1126760563380281E-2</v>
      </c>
      <c r="I309" s="19">
        <f>F309*H310</f>
        <v>5.4894445100135561E-4</v>
      </c>
    </row>
    <row r="310" spans="1:9">
      <c r="C310" s="26"/>
      <c r="D310" s="36" t="s">
        <v>139</v>
      </c>
      <c r="H310" s="25">
        <f>B555</f>
        <v>8.8923239838230102E-5</v>
      </c>
    </row>
    <row r="311" spans="1:9" s="26" customFormat="1">
      <c r="B311" s="26" t="s">
        <v>47</v>
      </c>
      <c r="E311" s="26">
        <f>(E346-SUM(E343,E337,E331,E322,E314,E304))/2</f>
        <v>2.1499999999999986</v>
      </c>
      <c r="F311" s="26">
        <f>E311*(365.25/7)</f>
        <v>112.1839285714285</v>
      </c>
      <c r="G311" s="26">
        <v>1</v>
      </c>
      <c r="H311" s="27"/>
      <c r="I311" s="26">
        <f>E311*H313</f>
        <v>3.1441702195070199E-4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1.4624047532590801E-4</v>
      </c>
    </row>
    <row r="314" spans="1:9" s="26" customFormat="1">
      <c r="B314" s="26" t="s">
        <v>48</v>
      </c>
      <c r="E314" s="26">
        <f>E46</f>
        <v>9.6</v>
      </c>
      <c r="F314" s="26">
        <f>E314*(365.25/7)</f>
        <v>500.91428571428571</v>
      </c>
      <c r="G314" s="26">
        <v>1.0050251256281406</v>
      </c>
      <c r="H314" s="27"/>
      <c r="I314" s="26">
        <f>SUM(I315,I316,I318,I320)</f>
        <v>0.11132107341756231</v>
      </c>
    </row>
    <row r="315" spans="1:9">
      <c r="A315" s="19"/>
      <c r="C315" s="26" t="s">
        <v>216</v>
      </c>
      <c r="D315" s="26"/>
      <c r="E315" s="19">
        <f>G315*E314</f>
        <v>2.0261306532663319</v>
      </c>
      <c r="F315" s="19">
        <f>E315*(365.25/7)</f>
        <v>105.7206030150754</v>
      </c>
      <c r="G315" s="19">
        <v>0.21105527638190957</v>
      </c>
      <c r="I315" s="19">
        <f>F315*H317</f>
        <v>1.546063123666625E-2</v>
      </c>
    </row>
    <row r="316" spans="1:9">
      <c r="A316" s="19"/>
      <c r="C316" s="26" t="s">
        <v>217</v>
      </c>
      <c r="D316" s="26"/>
      <c r="E316" s="19">
        <f>G316*E314</f>
        <v>2.170854271356784</v>
      </c>
      <c r="F316" s="19">
        <f>E316*(365.25/7)</f>
        <v>113.27207465900933</v>
      </c>
      <c r="G316" s="19">
        <v>0.22613065326633167</v>
      </c>
      <c r="I316" s="19">
        <f>F316*H317</f>
        <v>1.6564962039285265E-2</v>
      </c>
    </row>
    <row r="317" spans="1:9">
      <c r="A317" s="19"/>
      <c r="D317" s="36" t="s">
        <v>169</v>
      </c>
      <c r="H317" s="25">
        <f>B485</f>
        <v>1.4624047532590801E-4</v>
      </c>
    </row>
    <row r="318" spans="1:9">
      <c r="A318" s="19"/>
      <c r="C318" s="26" t="s">
        <v>218</v>
      </c>
      <c r="D318" s="26"/>
      <c r="E318" s="19">
        <f>G318*E314</f>
        <v>2.7015075376884421</v>
      </c>
      <c r="F318" s="19">
        <f>E318*(365.25/7)</f>
        <v>140.96080402010051</v>
      </c>
      <c r="G318" s="19">
        <v>0.28140703517587939</v>
      </c>
      <c r="I318" s="19">
        <f>F318*H319</f>
        <v>5.8313194891849454E-2</v>
      </c>
    </row>
    <row r="319" spans="1:9">
      <c r="A319" s="19"/>
      <c r="D319" s="6" t="s">
        <v>219</v>
      </c>
      <c r="H319" s="25">
        <f>B475</f>
        <v>4.1368375625563399E-4</v>
      </c>
    </row>
    <row r="320" spans="1:9">
      <c r="A320" s="19"/>
      <c r="C320" s="26" t="s">
        <v>220</v>
      </c>
      <c r="D320" s="26"/>
      <c r="E320" s="19">
        <f>G320*E314</f>
        <v>2.7497487437185932</v>
      </c>
      <c r="F320" s="19">
        <f>E320*(365.25/7)</f>
        <v>143.47796123474518</v>
      </c>
      <c r="G320" s="19">
        <v>0.28643216080402012</v>
      </c>
      <c r="I320" s="19">
        <f>F320*H321</f>
        <v>2.098228524976134E-2</v>
      </c>
    </row>
    <row r="321" spans="1:9">
      <c r="A321" s="19"/>
      <c r="C321" s="36"/>
      <c r="D321" s="36" t="s">
        <v>169</v>
      </c>
      <c r="H321" s="25">
        <f>B485</f>
        <v>1.4624047532590801E-4</v>
      </c>
    </row>
    <row r="322" spans="1:9" s="26" customFormat="1">
      <c r="B322" s="26" t="s">
        <v>49</v>
      </c>
      <c r="E322" s="26">
        <f>E47</f>
        <v>17.899999999999999</v>
      </c>
      <c r="F322" s="26">
        <f>E322*(365.25/7)</f>
        <v>933.99642857142851</v>
      </c>
      <c r="G322" s="26">
        <v>1.0000000000000002</v>
      </c>
      <c r="H322" s="27"/>
      <c r="I322" s="26">
        <f>SUM(I323,I325,I327,I329)</f>
        <v>6.8385643681913952E-2</v>
      </c>
    </row>
    <row r="323" spans="1:9">
      <c r="A323" s="19"/>
      <c r="C323" s="26" t="s">
        <v>221</v>
      </c>
      <c r="D323" s="26"/>
      <c r="E323" s="19">
        <f>G323*E322</f>
        <v>4.951063829787234</v>
      </c>
      <c r="F323" s="19">
        <f>E323*(365.25/7)</f>
        <v>258.3394376899696</v>
      </c>
      <c r="G323" s="19">
        <v>0.27659574468085107</v>
      </c>
      <c r="I323" s="19">
        <f>F323*H324</f>
        <v>2.84454773412974E-2</v>
      </c>
    </row>
    <row r="324" spans="1:9">
      <c r="A324" s="19"/>
      <c r="D324" s="6" t="s">
        <v>222</v>
      </c>
      <c r="H324" s="25">
        <f>B553</f>
        <v>1.10108923343847E-4</v>
      </c>
    </row>
    <row r="325" spans="1:9">
      <c r="A325" s="19"/>
      <c r="C325" s="26" t="s">
        <v>223</v>
      </c>
      <c r="D325" s="26"/>
      <c r="E325" s="19">
        <f>G325*E322</f>
        <v>9.2492401215805469</v>
      </c>
      <c r="F325" s="19">
        <f>E325*(365.25/7)</f>
        <v>482.61213634389929</v>
      </c>
      <c r="G325" s="19">
        <v>0.51671732522796354</v>
      </c>
      <c r="I325" s="19">
        <f>F325*H326</f>
        <v>3.1088388375662024E-2</v>
      </c>
    </row>
    <row r="326" spans="1:9">
      <c r="A326" s="19"/>
      <c r="D326" s="6" t="s">
        <v>224</v>
      </c>
      <c r="H326" s="25">
        <f>B552</f>
        <v>6.4416922067432405E-5</v>
      </c>
    </row>
    <row r="327" spans="1:9">
      <c r="A327" s="19"/>
      <c r="C327" s="26" t="s">
        <v>225</v>
      </c>
      <c r="D327" s="26"/>
      <c r="E327" s="19">
        <f>G327*E322</f>
        <v>1.251367781155015</v>
      </c>
      <c r="F327" s="19">
        <f>E327*(365.25/7)</f>
        <v>65.294583152409899</v>
      </c>
      <c r="G327" s="19">
        <v>6.9908814589665649E-2</v>
      </c>
      <c r="I327" s="19">
        <f>F327*H328</f>
        <v>3.4290125979628146E-3</v>
      </c>
    </row>
    <row r="328" spans="1:9">
      <c r="A328" s="19"/>
      <c r="D328" s="6" t="s">
        <v>226</v>
      </c>
      <c r="H328" s="25">
        <f>B536</f>
        <v>5.2516034752206799E-5</v>
      </c>
    </row>
    <row r="329" spans="1:9">
      <c r="A329" s="19"/>
      <c r="C329" s="26" t="s">
        <v>227</v>
      </c>
      <c r="D329" s="26"/>
      <c r="E329" s="19">
        <f>G329*E322</f>
        <v>2.448328267477204</v>
      </c>
      <c r="F329" s="19">
        <f>E329*(365.25/7)</f>
        <v>127.75027138514983</v>
      </c>
      <c r="G329" s="19">
        <v>0.13677811550151978</v>
      </c>
      <c r="I329" s="19">
        <f>F329*H330</f>
        <v>5.4227653669917169E-3</v>
      </c>
    </row>
    <row r="330" spans="1:9">
      <c r="A330" s="19"/>
      <c r="D330" s="6" t="s">
        <v>228</v>
      </c>
      <c r="H330" s="25">
        <f>B554</f>
        <v>4.2448171015173903E-5</v>
      </c>
    </row>
    <row r="331" spans="1:9" s="26" customFormat="1">
      <c r="B331" s="26" t="s">
        <v>229</v>
      </c>
      <c r="E331" s="26">
        <f>E48</f>
        <v>6.3</v>
      </c>
      <c r="F331" s="26">
        <f>E331*(365.25/7)</f>
        <v>328.72500000000002</v>
      </c>
      <c r="G331" s="26">
        <v>1.0098039215686276</v>
      </c>
      <c r="H331" s="27"/>
      <c r="I331" s="26">
        <f>SUM(I332:I334,I335)</f>
        <v>0.13072519862148396</v>
      </c>
    </row>
    <row r="332" spans="1:9">
      <c r="A332" s="19"/>
      <c r="C332" s="26" t="s">
        <v>230</v>
      </c>
      <c r="D332" s="26"/>
      <c r="E332" s="19">
        <f>G332*E331</f>
        <v>2.0382352941176469</v>
      </c>
      <c r="F332" s="19">
        <f>E332*(365.25/7)</f>
        <v>106.35220588235293</v>
      </c>
      <c r="G332" s="19">
        <v>0.3235294117647059</v>
      </c>
      <c r="I332" s="19">
        <f>F332*$H$336</f>
        <v>4.1882830626300688E-2</v>
      </c>
    </row>
    <row r="333" spans="1:9">
      <c r="A333" s="19"/>
      <c r="C333" s="26" t="s">
        <v>231</v>
      </c>
      <c r="D333" s="26"/>
      <c r="E333" s="19">
        <f>G333*E331</f>
        <v>2.0382352941176469</v>
      </c>
      <c r="F333" s="19">
        <f>E333*(365.25/7)</f>
        <v>106.35220588235293</v>
      </c>
      <c r="G333" s="19">
        <v>0.3235294117647059</v>
      </c>
      <c r="I333" s="19">
        <f>F333*$H$336</f>
        <v>4.1882830626300688E-2</v>
      </c>
    </row>
    <row r="334" spans="1:9">
      <c r="A334" s="19"/>
      <c r="C334" s="26" t="s">
        <v>232</v>
      </c>
      <c r="D334" s="26"/>
      <c r="E334" s="19">
        <f>G334*E331</f>
        <v>0.67941176470588249</v>
      </c>
      <c r="F334" s="19">
        <f>E334*(365.25/7)</f>
        <v>35.450735294117656</v>
      </c>
      <c r="G334" s="19">
        <v>0.10784313725490198</v>
      </c>
      <c r="I334" s="19">
        <f>F334*$H$336</f>
        <v>1.3960943542100234E-2</v>
      </c>
    </row>
    <row r="335" spans="1:9">
      <c r="A335" s="19"/>
      <c r="C335" s="26" t="s">
        <v>233</v>
      </c>
      <c r="D335" s="26"/>
      <c r="E335" s="19">
        <f>G335*E331</f>
        <v>1.6058823529411768</v>
      </c>
      <c r="F335" s="19">
        <f>E335*(365.25/7)</f>
        <v>83.792647058823547</v>
      </c>
      <c r="G335" s="19">
        <v>0.25490196078431376</v>
      </c>
      <c r="I335" s="19">
        <f>F335*$H$336</f>
        <v>3.2998593826782371E-2</v>
      </c>
    </row>
    <row r="336" spans="1:9">
      <c r="A336" s="19"/>
      <c r="C336" s="26"/>
      <c r="D336" s="36" t="s">
        <v>234</v>
      </c>
      <c r="H336" s="25">
        <f>B471</f>
        <v>3.9381252395114002E-4</v>
      </c>
    </row>
    <row r="337" spans="1:9" s="26" customFormat="1">
      <c r="B337" s="26" t="s">
        <v>51</v>
      </c>
      <c r="E337" s="26">
        <f>E49</f>
        <v>2.2999999999999998</v>
      </c>
      <c r="F337" s="26">
        <f>E337*(365.25/7)</f>
        <v>120.01071428571429</v>
      </c>
      <c r="G337" s="26">
        <v>1</v>
      </c>
      <c r="H337" s="27"/>
      <c r="I337" s="26">
        <f>F337*H339</f>
        <v>1.1787823157463181E-2</v>
      </c>
    </row>
    <row r="338" spans="1:9">
      <c r="A338" s="19"/>
      <c r="C338" s="26" t="s">
        <v>51</v>
      </c>
      <c r="D338" s="26"/>
      <c r="E338" s="19">
        <f>G338*E337</f>
        <v>2.2999999999999998</v>
      </c>
      <c r="F338" s="19">
        <f>E338*(365.25/7)</f>
        <v>120.01071428571429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9.8223089726800898E-5</v>
      </c>
    </row>
    <row r="340" spans="1:9" s="26" customFormat="1">
      <c r="B340" s="26" t="s">
        <v>52</v>
      </c>
      <c r="E340" s="26">
        <f>(E346-SUM(E343,E337,E331,E322,E314,E304))/2</f>
        <v>2.1499999999999986</v>
      </c>
      <c r="F340" s="26">
        <f>E340*(365.25/7)</f>
        <v>112.1839285714285</v>
      </c>
      <c r="G340" s="26">
        <v>1</v>
      </c>
      <c r="H340" s="27"/>
      <c r="I340" s="26">
        <f>F340*H342</f>
        <v>1.1019052081976444E-2</v>
      </c>
    </row>
    <row r="341" spans="1:9">
      <c r="A341" s="19"/>
      <c r="C341" s="26" t="s">
        <v>52</v>
      </c>
      <c r="D341" s="26"/>
      <c r="E341" s="19">
        <f>G341*E340</f>
        <v>2.1499999999999986</v>
      </c>
      <c r="F341" s="19">
        <f>E341*(365.25/7)</f>
        <v>112.1839285714285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9.8223089726800898E-5</v>
      </c>
    </row>
    <row r="343" spans="1:9" s="26" customFormat="1">
      <c r="B343" s="26" t="s">
        <v>53</v>
      </c>
      <c r="E343" s="26">
        <f>E51</f>
        <v>1.3</v>
      </c>
      <c r="F343" s="26">
        <f>E343*(365.25/7)</f>
        <v>67.832142857142856</v>
      </c>
      <c r="G343" s="26">
        <v>1</v>
      </c>
      <c r="H343" s="27"/>
      <c r="I343" s="26">
        <f>F343*H345</f>
        <v>6.6626826542183189E-3</v>
      </c>
    </row>
    <row r="344" spans="1:9">
      <c r="A344" s="19"/>
      <c r="C344" s="26" t="s">
        <v>53</v>
      </c>
      <c r="D344" s="26"/>
      <c r="E344" s="19">
        <f>G344*E343</f>
        <v>1.3</v>
      </c>
      <c r="F344" s="19">
        <f>E344*(365.25/7)</f>
        <v>67.832142857142856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9.8223089726800898E-5</v>
      </c>
    </row>
    <row r="346" spans="1:9" s="30" customFormat="1">
      <c r="A346" s="30" t="s">
        <v>236</v>
      </c>
      <c r="E346" s="30">
        <f>E43</f>
        <v>47.3</v>
      </c>
      <c r="F346" s="30">
        <f>E346*(365.25/7)</f>
        <v>2468.0464285714284</v>
      </c>
      <c r="H346" s="31"/>
      <c r="I346" s="30">
        <f>SUM(I304,I311,I314,I322,I331,I337,I340,I343)</f>
        <v>0.37860727197617094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3.824755326939E-5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5.6504860152661899E-5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9.3256242008266403E-5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8.2876669036578793E-5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9.1999999999999993</v>
      </c>
      <c r="F364" s="26">
        <f>E364*(365.25/7)</f>
        <v>480.04285714285714</v>
      </c>
      <c r="G364" s="26">
        <v>0.98571428571428577</v>
      </c>
      <c r="H364" s="27"/>
      <c r="I364" s="26">
        <f>SUM(I365,I367,I369)</f>
        <v>2.6640288969493199E-2</v>
      </c>
    </row>
    <row r="365" spans="1:9">
      <c r="C365" s="26" t="s">
        <v>246</v>
      </c>
      <c r="D365" s="26"/>
      <c r="E365" s="19">
        <f>G365*E364</f>
        <v>3.3295238095238093</v>
      </c>
      <c r="F365" s="19">
        <f>E365*(365.25/7)</f>
        <v>173.72979591836733</v>
      </c>
      <c r="G365" s="19">
        <v>0.3619047619047619</v>
      </c>
      <c r="I365" s="19">
        <f>F365*H366</f>
        <v>9.4478580083762892E-3</v>
      </c>
    </row>
    <row r="366" spans="1:9">
      <c r="C366" s="26"/>
      <c r="D366" s="36" t="s">
        <v>247</v>
      </c>
      <c r="H366" s="25">
        <f>B556</f>
        <v>5.4382484929733503E-5</v>
      </c>
    </row>
    <row r="367" spans="1:9">
      <c r="C367" s="26" t="s">
        <v>248</v>
      </c>
      <c r="D367" s="26">
        <f>F364-SUM(F365,F369)</f>
        <v>6.8577551020408123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9.0730728878409765E-4</v>
      </c>
    </row>
    <row r="368" spans="1:9">
      <c r="C368" s="26"/>
      <c r="D368" s="36" t="s">
        <v>165</v>
      </c>
      <c r="F368" s="26"/>
      <c r="H368" s="25">
        <f>B482</f>
        <v>1.32303833438743E-4</v>
      </c>
    </row>
    <row r="369" spans="1:9">
      <c r="C369" s="26" t="s">
        <v>249</v>
      </c>
      <c r="D369" s="26"/>
      <c r="E369" s="19">
        <f>G369*E364</f>
        <v>5.7390476190476187</v>
      </c>
      <c r="F369" s="19">
        <f>E369*(365.25/7)</f>
        <v>299.45530612244897</v>
      </c>
      <c r="G369" s="19">
        <v>0.62380952380952381</v>
      </c>
      <c r="I369" s="19">
        <f>F369*H370</f>
        <v>1.6285123672332813E-2</v>
      </c>
    </row>
    <row r="370" spans="1:9">
      <c r="C370" s="26"/>
      <c r="D370" s="33" t="s">
        <v>247</v>
      </c>
      <c r="H370" s="25">
        <f>B556</f>
        <v>5.4382484929733503E-5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5.9</v>
      </c>
      <c r="F373" s="26">
        <f>E373*(365.25/7)</f>
        <v>307.85357142857146</v>
      </c>
      <c r="G373" s="26">
        <v>0.99310344827586206</v>
      </c>
      <c r="H373" s="27"/>
      <c r="I373" s="26">
        <f>SUM(I374,I375)</f>
        <v>4.4710165357068579E-2</v>
      </c>
    </row>
    <row r="374" spans="1:9">
      <c r="C374" s="26" t="s">
        <v>251</v>
      </c>
      <c r="D374" s="26"/>
      <c r="E374" s="19">
        <f>G374*E373</f>
        <v>1.2613793103448276</v>
      </c>
      <c r="F374" s="19">
        <f>E374*(365.25/7)</f>
        <v>65.81697044334976</v>
      </c>
      <c r="G374" s="19">
        <v>0.21379310344827587</v>
      </c>
      <c r="I374" s="19">
        <f>F374*H376</f>
        <v>9.6251050421467081E-3</v>
      </c>
    </row>
    <row r="375" spans="1:9">
      <c r="C375" s="26" t="s">
        <v>252</v>
      </c>
      <c r="D375" s="26"/>
      <c r="E375" s="19">
        <f>G375*E373</f>
        <v>4.5979310344827589</v>
      </c>
      <c r="F375" s="19">
        <f>E375*(365.25/7)</f>
        <v>239.91347290640397</v>
      </c>
      <c r="G375" s="19">
        <v>0.77931034482758621</v>
      </c>
      <c r="I375" s="19">
        <f>F375*H376</f>
        <v>3.5085060314921868E-2</v>
      </c>
    </row>
    <row r="376" spans="1:9">
      <c r="C376" s="26"/>
      <c r="D376" s="36" t="s">
        <v>169</v>
      </c>
      <c r="H376" s="25">
        <f>B485</f>
        <v>1.4624047532590801E-4</v>
      </c>
      <c r="I376" s="40"/>
    </row>
    <row r="377" spans="1:9" s="26" customFormat="1">
      <c r="B377" s="26" t="s">
        <v>59</v>
      </c>
      <c r="E377" s="26">
        <f>E57</f>
        <v>25.5</v>
      </c>
      <c r="F377" s="26">
        <f>E377*(365.25/7)</f>
        <v>1330.5535714285716</v>
      </c>
      <c r="G377" s="26">
        <v>0.99760191846522783</v>
      </c>
      <c r="H377" s="27"/>
      <c r="I377" s="26">
        <f>SUM(I378,I380,I381,I382,I383,I384,I385)</f>
        <v>4.1431282656568758E-2</v>
      </c>
    </row>
    <row r="378" spans="1:9">
      <c r="A378" s="19"/>
      <c r="C378" s="26" t="s">
        <v>253</v>
      </c>
      <c r="D378" s="26"/>
      <c r="E378" s="19">
        <f>G378*E377</f>
        <v>4.2194244604316546</v>
      </c>
      <c r="F378" s="19">
        <f>E378*(365.25/7)</f>
        <v>220.16354059609455</v>
      </c>
      <c r="G378" s="19">
        <v>0.16546762589928057</v>
      </c>
      <c r="I378" s="19">
        <f>F378*H379</f>
        <v>6.5552105357186471E-3</v>
      </c>
    </row>
    <row r="379" spans="1:9">
      <c r="A379" s="19"/>
      <c r="C379" s="26"/>
      <c r="D379" s="6" t="s">
        <v>253</v>
      </c>
      <c r="H379" s="25">
        <f>B524</f>
        <v>2.9774278329510701E-5</v>
      </c>
    </row>
    <row r="380" spans="1:9">
      <c r="A380" s="19"/>
      <c r="C380" s="26" t="s">
        <v>254</v>
      </c>
      <c r="D380" s="26"/>
      <c r="E380" s="19">
        <f>G380*E377</f>
        <v>1.6510791366906474</v>
      </c>
      <c r="F380" s="19">
        <f t="shared" ref="F380:F385" si="2">E380*(365.25/7)</f>
        <v>86.150950668036998</v>
      </c>
      <c r="G380" s="19">
        <v>6.4748201438848921E-2</v>
      </c>
      <c r="I380" s="19">
        <f>F380*H386</f>
        <v>2.7137001362044755E-3</v>
      </c>
    </row>
    <row r="381" spans="1:9">
      <c r="A381" s="19"/>
      <c r="C381" s="26" t="s">
        <v>255</v>
      </c>
      <c r="D381" s="26"/>
      <c r="E381" s="19">
        <f>G381*E377</f>
        <v>1.2841726618705036</v>
      </c>
      <c r="F381" s="19">
        <f t="shared" si="2"/>
        <v>67.006294964028783</v>
      </c>
      <c r="G381" s="19">
        <v>5.0359712230215826E-2</v>
      </c>
      <c r="I381" s="19">
        <f>F381*H386</f>
        <v>2.1106556614923699E-3</v>
      </c>
    </row>
    <row r="382" spans="1:9">
      <c r="A382" s="19"/>
      <c r="C382" s="26" t="s">
        <v>256</v>
      </c>
      <c r="D382" s="26"/>
      <c r="E382" s="19">
        <f>G382*E377</f>
        <v>4.2194244604316546</v>
      </c>
      <c r="F382" s="19">
        <f t="shared" si="2"/>
        <v>220.16354059609455</v>
      </c>
      <c r="G382" s="19">
        <v>0.16546762589928057</v>
      </c>
      <c r="I382" s="19">
        <f>F382*$H$386</f>
        <v>6.9350114591892149E-3</v>
      </c>
    </row>
    <row r="383" spans="1:9">
      <c r="A383" s="19"/>
      <c r="C383" s="26" t="s">
        <v>257</v>
      </c>
      <c r="D383" s="26"/>
      <c r="E383" s="19">
        <f>G383*E377</f>
        <v>5.5647482014388485</v>
      </c>
      <c r="F383" s="19">
        <f t="shared" si="2"/>
        <v>290.36061151079133</v>
      </c>
      <c r="G383" s="19">
        <v>0.21822541966426856</v>
      </c>
      <c r="I383" s="19">
        <f>F383*H386</f>
        <v>9.1461745331336015E-3</v>
      </c>
    </row>
    <row r="384" spans="1:9">
      <c r="A384" s="19"/>
      <c r="C384" s="26" t="s">
        <v>258</v>
      </c>
      <c r="D384" s="26"/>
      <c r="E384" s="19">
        <f>G384*E377</f>
        <v>6.9100719424460424</v>
      </c>
      <c r="F384" s="19">
        <f t="shared" si="2"/>
        <v>360.55768242548817</v>
      </c>
      <c r="G384" s="19">
        <v>0.27098321342925658</v>
      </c>
      <c r="I384" s="19">
        <f>F384*H386</f>
        <v>1.1357337607077989E-2</v>
      </c>
    </row>
    <row r="385" spans="1:9">
      <c r="A385" s="19"/>
      <c r="C385" s="26" t="s">
        <v>259</v>
      </c>
      <c r="D385" s="26"/>
      <c r="E385" s="19">
        <f>G385*E377</f>
        <v>1.5899280575539569</v>
      </c>
      <c r="F385" s="19">
        <f t="shared" si="2"/>
        <v>82.960174717368972</v>
      </c>
      <c r="G385" s="19">
        <v>6.235011990407674E-2</v>
      </c>
      <c r="I385" s="19">
        <f>F385*H386</f>
        <v>2.613192723752458E-3</v>
      </c>
    </row>
    <row r="386" spans="1:9">
      <c r="A386" s="19"/>
      <c r="C386" s="26"/>
      <c r="D386" s="6" t="s">
        <v>260</v>
      </c>
      <c r="H386" s="25">
        <f>B525</f>
        <v>3.1499363792990501E-5</v>
      </c>
    </row>
    <row r="387" spans="1:9" s="26" customFormat="1">
      <c r="B387" s="26" t="s">
        <v>60</v>
      </c>
      <c r="E387" s="26">
        <f>E58</f>
        <v>3.5</v>
      </c>
      <c r="F387" s="26">
        <f>E387*(365.25/7)</f>
        <v>182.625</v>
      </c>
      <c r="G387" s="26">
        <v>1</v>
      </c>
      <c r="H387" s="27"/>
      <c r="I387" s="26">
        <f>F387*H390</f>
        <v>5.3032144896646583E-3</v>
      </c>
    </row>
    <row r="388" spans="1:9">
      <c r="A388" s="19"/>
      <c r="C388" s="26" t="s">
        <v>261</v>
      </c>
      <c r="D388" s="26"/>
      <c r="E388" s="19">
        <f>G388*E387</f>
        <v>3.5</v>
      </c>
      <c r="F388" s="19">
        <f>E388*(365.25/7)</f>
        <v>182.625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2.9038819929717501E-5</v>
      </c>
    </row>
    <row r="391" spans="1:9" s="26" customFormat="1">
      <c r="B391" s="26" t="s">
        <v>61</v>
      </c>
      <c r="E391" s="26">
        <f>E400-SUM(E364,E373,E377,E387)</f>
        <v>4.6999999999999957</v>
      </c>
      <c r="F391" s="26">
        <f>E391*(365.25/7)</f>
        <v>245.2392857142855</v>
      </c>
      <c r="G391" s="26">
        <v>1</v>
      </c>
      <c r="H391" s="27"/>
      <c r="I391" s="26">
        <f>SUM(I392,I394,I398)</f>
        <v>1.4156976638195257E-2</v>
      </c>
    </row>
    <row r="392" spans="1:9">
      <c r="A392" s="19"/>
      <c r="C392" s="26" t="s">
        <v>265</v>
      </c>
      <c r="D392" s="26"/>
      <c r="E392" s="19">
        <f>G392*E391</f>
        <v>0.87037037037036968</v>
      </c>
      <c r="F392" s="19">
        <f>E392*(365.25/7)</f>
        <v>45.414682539682502</v>
      </c>
      <c r="G392" s="19">
        <v>0.1851851851851852</v>
      </c>
      <c r="I392" s="19">
        <f>F392*H393</f>
        <v>3.6629808335318726E-3</v>
      </c>
    </row>
    <row r="393" spans="1:9">
      <c r="A393" s="19"/>
      <c r="C393" s="26"/>
      <c r="D393" s="36" t="s">
        <v>266</v>
      </c>
      <c r="H393" s="25">
        <f>B557</f>
        <v>8.0656312643630801E-5</v>
      </c>
    </row>
    <row r="394" spans="1:9">
      <c r="C394" s="26" t="s">
        <v>267</v>
      </c>
      <c r="D394" s="26"/>
      <c r="E394" s="19">
        <f>G394*E391</f>
        <v>0.98641975308641894</v>
      </c>
      <c r="F394" s="19">
        <f>E394*(365.25/7)</f>
        <v>51.469973544973506</v>
      </c>
      <c r="G394" s="19">
        <v>0.20987654320987656</v>
      </c>
      <c r="I394" s="19">
        <f>F394*H395</f>
        <v>2.7029989193829932E-3</v>
      </c>
    </row>
    <row r="395" spans="1:9">
      <c r="C395" s="26"/>
      <c r="D395" s="36" t="s">
        <v>226</v>
      </c>
      <c r="H395" s="25">
        <f>B536</f>
        <v>5.2516034752206799E-5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5.5162550217499002E-5</v>
      </c>
    </row>
    <row r="398" spans="1:9">
      <c r="C398" s="26" t="s">
        <v>269</v>
      </c>
      <c r="D398" s="26"/>
      <c r="E398" s="19">
        <f>G398*E391</f>
        <v>2.8432098765432072</v>
      </c>
      <c r="F398" s="19">
        <f>E398*(365.25/7)</f>
        <v>148.3546296296295</v>
      </c>
      <c r="G398" s="19">
        <v>0.60493827160493829</v>
      </c>
      <c r="I398" s="19">
        <f>F398*H399</f>
        <v>7.7909968852803912E-3</v>
      </c>
    </row>
    <row r="399" spans="1:9">
      <c r="C399" s="26"/>
      <c r="D399" s="36" t="s">
        <v>226</v>
      </c>
      <c r="H399" s="25">
        <f>B536</f>
        <v>5.2516034752206799E-5</v>
      </c>
    </row>
    <row r="400" spans="1:9" s="30" customFormat="1">
      <c r="A400" s="30" t="s">
        <v>270</v>
      </c>
      <c r="E400" s="30">
        <f>E53</f>
        <v>48.8</v>
      </c>
      <c r="F400" s="30">
        <f>E400*(365.25/7)</f>
        <v>2546.3142857142857</v>
      </c>
      <c r="H400" s="31"/>
      <c r="I400" s="30">
        <f>SUM(I364,I371,I373,I377,I387,I391)</f>
        <v>0.13224192811099045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25.8</v>
      </c>
      <c r="F403" s="26">
        <f>E403*(365.25/7)</f>
        <v>1346.207142857143</v>
      </c>
      <c r="G403" s="26">
        <v>0.9659574468085107</v>
      </c>
      <c r="H403" s="27"/>
      <c r="I403" s="26">
        <f>F403*H408</f>
        <v>3.9092266809528056E-2</v>
      </c>
    </row>
    <row r="404" spans="1:9">
      <c r="C404" s="26" t="s">
        <v>271</v>
      </c>
      <c r="D404" s="26"/>
      <c r="E404" s="19">
        <f>G404*E403</f>
        <v>23.750638297872342</v>
      </c>
      <c r="F404" s="19">
        <f>E404*(365.25/7)</f>
        <v>1239.2743768996961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1.1710638297872342</v>
      </c>
      <c r="F405" s="19">
        <f>E405*(365.25/7)</f>
        <v>61.104437689969615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0.8051063829787235</v>
      </c>
      <c r="F407" s="19">
        <f>E407*(365.25/7)</f>
        <v>42.009300911854112</v>
      </c>
      <c r="G407" s="19">
        <v>3.1205673758865252E-2</v>
      </c>
    </row>
    <row r="408" spans="1:9">
      <c r="C408" s="26"/>
      <c r="D408" s="36" t="s">
        <v>264</v>
      </c>
      <c r="H408" s="25">
        <f>B523</f>
        <v>2.9038819929717501E-5</v>
      </c>
    </row>
    <row r="409" spans="1:9" s="26" customFormat="1">
      <c r="B409" s="26" t="s">
        <v>64</v>
      </c>
      <c r="E409" s="26">
        <f>E62</f>
        <v>4.8</v>
      </c>
      <c r="F409" s="26">
        <f>E409*(365.25/7)</f>
        <v>250.45714285714286</v>
      </c>
      <c r="G409" s="26">
        <v>1</v>
      </c>
      <c r="H409" s="27"/>
      <c r="I409" s="26">
        <f>F409*H411</f>
        <v>7.2729798715401028E-3</v>
      </c>
    </row>
    <row r="410" spans="1:9">
      <c r="C410" s="26" t="s">
        <v>64</v>
      </c>
      <c r="D410" s="26"/>
      <c r="E410" s="19">
        <f>G410*E409</f>
        <v>4.8</v>
      </c>
      <c r="F410" s="19">
        <f>E410*(365.25/7)</f>
        <v>250.45714285714286</v>
      </c>
      <c r="G410" s="19">
        <v>1</v>
      </c>
    </row>
    <row r="411" spans="1:9">
      <c r="C411" s="26"/>
      <c r="D411" s="36" t="s">
        <v>264</v>
      </c>
      <c r="H411" s="25">
        <f>B523</f>
        <v>2.9038819929717501E-5</v>
      </c>
    </row>
    <row r="412" spans="1:9" s="26" customFormat="1">
      <c r="B412" s="26" t="s">
        <v>65</v>
      </c>
      <c r="E412" s="26">
        <f>E63</f>
        <v>3.9</v>
      </c>
      <c r="F412" s="26">
        <f>E412*(365.25/7)</f>
        <v>203.49642857142857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3.9</v>
      </c>
      <c r="F413" s="19">
        <f>E413*(365.25/7)</f>
        <v>203.49642857142857</v>
      </c>
      <c r="G413" s="19">
        <v>1</v>
      </c>
    </row>
    <row r="414" spans="1:9" s="26" customFormat="1">
      <c r="B414" s="26" t="s">
        <v>66</v>
      </c>
      <c r="E414" s="26">
        <f>E424-SUM(E418,E412,E409,E403)</f>
        <v>0.20000000000000284</v>
      </c>
      <c r="F414" s="26">
        <f>E414*(365.25/7)</f>
        <v>10.435714285714434</v>
      </c>
      <c r="G414" s="26">
        <v>1</v>
      </c>
      <c r="H414" s="27"/>
      <c r="I414" s="26">
        <f>F414*AVERAGE(H416:H417)</f>
        <v>6.4545240158390233E-4</v>
      </c>
    </row>
    <row r="415" spans="1:9">
      <c r="C415" s="26" t="s">
        <v>66</v>
      </c>
      <c r="D415" s="26"/>
      <c r="E415" s="19">
        <f>G415*E414</f>
        <v>0.20000000000000284</v>
      </c>
      <c r="F415" s="19">
        <f>E415*(365.25/7)</f>
        <v>10.435714285714434</v>
      </c>
      <c r="G415" s="19">
        <v>1</v>
      </c>
    </row>
    <row r="416" spans="1:9">
      <c r="C416" s="26"/>
      <c r="D416" s="4" t="s">
        <v>144</v>
      </c>
      <c r="H416" s="25">
        <f>B541</f>
        <v>6.1464811934113902E-5</v>
      </c>
    </row>
    <row r="417" spans="1:12">
      <c r="C417" s="26"/>
      <c r="D417" s="4" t="s">
        <v>275</v>
      </c>
      <c r="H417" s="25">
        <f>B542</f>
        <v>6.2235853667179795E-5</v>
      </c>
    </row>
    <row r="418" spans="1:12" s="26" customFormat="1">
      <c r="B418" s="26" t="s">
        <v>67</v>
      </c>
      <c r="E418" s="26">
        <f>E65</f>
        <v>3.9</v>
      </c>
      <c r="F418" s="26">
        <f>E418*(365.25/7)</f>
        <v>203.49642857142857</v>
      </c>
      <c r="G418" s="26">
        <v>1</v>
      </c>
      <c r="H418" s="27"/>
      <c r="I418" s="26">
        <f>F418*AVERAGE(H420:H422)</f>
        <v>0.13331143109132981</v>
      </c>
    </row>
    <row r="419" spans="1:12">
      <c r="C419" s="26" t="s">
        <v>67</v>
      </c>
      <c r="D419" s="26"/>
      <c r="E419" s="19">
        <f>G419*E418</f>
        <v>3.9</v>
      </c>
      <c r="F419" s="19">
        <f>E419*(365.25/7)</f>
        <v>203.49642857142857</v>
      </c>
      <c r="G419" s="19">
        <v>1</v>
      </c>
    </row>
    <row r="420" spans="1:12">
      <c r="C420" s="26"/>
      <c r="D420" s="6" t="s">
        <v>224</v>
      </c>
      <c r="H420" s="25">
        <f>B552</f>
        <v>6.4416922067432405E-5</v>
      </c>
    </row>
    <row r="421" spans="1:12">
      <c r="C421" s="26"/>
      <c r="D421" s="33" t="s">
        <v>193</v>
      </c>
      <c r="H421" s="25">
        <f>B511</f>
        <v>1.81334312242693E-3</v>
      </c>
    </row>
    <row r="422" spans="1:12">
      <c r="C422" s="26"/>
      <c r="D422" s="29" t="s">
        <v>276</v>
      </c>
      <c r="F422" s="26"/>
      <c r="H422" s="25">
        <f>B510</f>
        <v>8.75535292208143E-5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38.6</v>
      </c>
      <c r="F424" s="30">
        <f>E424*(365.25/7)</f>
        <v>2014.0928571428574</v>
      </c>
      <c r="H424" s="31"/>
      <c r="I424" s="30">
        <f>SUM(I403,I409,I412,I414,I418)</f>
        <v>0.18032213017398188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497.9</v>
      </c>
      <c r="F428" s="30">
        <f>E428*(365.25/7)</f>
        <v>25979.710714285713</v>
      </c>
      <c r="H428" s="31"/>
      <c r="I428" s="39">
        <f>SUM(I424,I400,I361,I346,I301,I289,I251,I234,I200,I154,I135,I122)</f>
        <v>6.9982312983768695</v>
      </c>
    </row>
    <row r="431" spans="1:12" s="42" customFormat="1">
      <c r="A431" s="26" t="s">
        <v>280</v>
      </c>
      <c r="B431" s="26" t="s">
        <v>370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0.64398138696323048</v>
      </c>
      <c r="C432" s="19">
        <v>1.4982849187858709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0.11506251677986623</v>
      </c>
      <c r="C433" s="19">
        <v>0.229285161174478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0.10488036771157142</v>
      </c>
      <c r="C434" s="19">
        <v>0.25503283659360526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2.8254160884972936</v>
      </c>
      <c r="C435" s="19">
        <v>4.174658317559186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0.2023200091188487</v>
      </c>
      <c r="C436" s="19">
        <v>0.39644429579190527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5.118724120063825E-2</v>
      </c>
      <c r="C437" s="19">
        <v>9.638855451511924E-2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2.3194839070192472</v>
      </c>
      <c r="C438" s="19">
        <v>5.1148730855003457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4.4728450825031178E-2</v>
      </c>
      <c r="C439" s="19">
        <v>7.5589227765231581E-2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0.37860727197617094</v>
      </c>
      <c r="C440" s="19">
        <v>0.7514937726202322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0.13224192811099045</v>
      </c>
      <c r="C442" s="19">
        <v>0.2707198582401249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0.18032213017398188</v>
      </c>
      <c r="C443" s="19">
        <v>0.38261028950942422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6.9982312983768695</v>
      </c>
      <c r="C444" s="26">
        <v>13.245380318055522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>
      <c r="A450" s="44" t="s">
        <v>316</v>
      </c>
      <c r="B450" s="43"/>
    </row>
    <row r="451" spans="1:2">
      <c r="A451" s="44" t="s">
        <v>317</v>
      </c>
      <c r="B451" s="43" t="s">
        <v>318</v>
      </c>
    </row>
    <row r="452" spans="1:2">
      <c r="A452" s="45" t="s">
        <v>81</v>
      </c>
      <c r="B452" s="42">
        <v>2.0753625014341401E-4</v>
      </c>
    </row>
    <row r="453" spans="1:2">
      <c r="A453" s="45" t="s">
        <v>85</v>
      </c>
      <c r="B453" s="42">
        <v>1.8123600379630399E-4</v>
      </c>
    </row>
    <row r="454" spans="1:2">
      <c r="A454" s="45" t="s">
        <v>93</v>
      </c>
      <c r="B454" s="42">
        <v>1.4866358173675799E-4</v>
      </c>
    </row>
    <row r="455" spans="1:2">
      <c r="A455" s="45" t="s">
        <v>86</v>
      </c>
      <c r="B455" s="42">
        <v>2.9047921153145501E-4</v>
      </c>
    </row>
    <row r="456" spans="1:2">
      <c r="A456" s="45" t="s">
        <v>319</v>
      </c>
      <c r="B456" s="42">
        <v>2.8815986355312199E-4</v>
      </c>
    </row>
    <row r="457" spans="1:2">
      <c r="A457" s="45" t="s">
        <v>89</v>
      </c>
      <c r="B457" s="42">
        <v>5.8372345228633899E-4</v>
      </c>
    </row>
    <row r="458" spans="1:2">
      <c r="A458" s="45" t="s">
        <v>320</v>
      </c>
      <c r="B458" s="42">
        <v>2.8808688751685098E-4</v>
      </c>
    </row>
    <row r="459" spans="1:2">
      <c r="A459" s="45" t="s">
        <v>152</v>
      </c>
      <c r="B459" s="42">
        <v>2.53969779965583E-4</v>
      </c>
    </row>
    <row r="460" spans="1:2">
      <c r="A460" s="45" t="s">
        <v>321</v>
      </c>
      <c r="B460" s="42">
        <v>1.46572502077181E-4</v>
      </c>
    </row>
    <row r="461" spans="1:2">
      <c r="A461" s="45" t="s">
        <v>322</v>
      </c>
      <c r="B461" s="42">
        <v>2.7242293436714299E-4</v>
      </c>
    </row>
    <row r="462" spans="1:2">
      <c r="A462" s="45" t="s">
        <v>323</v>
      </c>
      <c r="B462" s="42">
        <v>1.7922815925589799E-4</v>
      </c>
    </row>
    <row r="463" spans="1:2">
      <c r="A463" s="45" t="s">
        <v>87</v>
      </c>
      <c r="B463" s="42">
        <v>2.21286919110788E-4</v>
      </c>
    </row>
    <row r="464" spans="1:2">
      <c r="A464" s="45" t="s">
        <v>90</v>
      </c>
      <c r="B464" s="42">
        <v>3.3330348984453301E-4</v>
      </c>
    </row>
    <row r="465" spans="1:2">
      <c r="A465" s="45" t="s">
        <v>94</v>
      </c>
      <c r="B465" s="42">
        <v>2.4173711069267601E-4</v>
      </c>
    </row>
    <row r="466" spans="1:2">
      <c r="A466" s="45" t="s">
        <v>82</v>
      </c>
      <c r="B466" s="42">
        <v>1.8436804730104599E-4</v>
      </c>
    </row>
    <row r="467" spans="1:2">
      <c r="A467" s="45" t="s">
        <v>101</v>
      </c>
      <c r="B467" s="42">
        <v>1.6096116897416801E-4</v>
      </c>
    </row>
    <row r="468" spans="1:2">
      <c r="A468" s="45" t="s">
        <v>125</v>
      </c>
      <c r="B468" s="42">
        <v>1.9783800273003599E-4</v>
      </c>
    </row>
    <row r="469" spans="1:2">
      <c r="A469" s="45" t="s">
        <v>126</v>
      </c>
      <c r="B469" s="42">
        <v>9.1374598860871899E-5</v>
      </c>
    </row>
    <row r="470" spans="1:2">
      <c r="A470" s="45" t="s">
        <v>134</v>
      </c>
      <c r="B470" s="42">
        <v>2.4622324151349502E-4</v>
      </c>
    </row>
    <row r="471" spans="1:2">
      <c r="A471" s="45" t="s">
        <v>234</v>
      </c>
      <c r="B471" s="42">
        <v>3.9381252395114002E-4</v>
      </c>
    </row>
    <row r="472" spans="1:2">
      <c r="A472" s="45" t="s">
        <v>324</v>
      </c>
      <c r="B472" s="42">
        <v>1.8101149752481699E-4</v>
      </c>
    </row>
    <row r="473" spans="1:2">
      <c r="A473" s="45" t="s">
        <v>154</v>
      </c>
      <c r="B473" s="42">
        <v>1.7979330347713199E-4</v>
      </c>
    </row>
    <row r="474" spans="1:2">
      <c r="A474" s="45" t="s">
        <v>325</v>
      </c>
      <c r="B474" s="42">
        <v>6.1980890843304896E-4</v>
      </c>
    </row>
    <row r="475" spans="1:2">
      <c r="A475" s="45" t="s">
        <v>219</v>
      </c>
      <c r="B475" s="42">
        <v>4.1368375625563399E-4</v>
      </c>
    </row>
    <row r="476" spans="1:2">
      <c r="A476" s="45" t="s">
        <v>173</v>
      </c>
      <c r="B476" s="42">
        <v>1.3154789046745599E-4</v>
      </c>
    </row>
    <row r="477" spans="1:2">
      <c r="A477" s="45" t="s">
        <v>326</v>
      </c>
      <c r="B477" s="42">
        <v>1.5918692023663599E-4</v>
      </c>
    </row>
    <row r="478" spans="1:2">
      <c r="A478" s="45" t="s">
        <v>133</v>
      </c>
      <c r="B478" s="42">
        <v>4.6337524758036899E-4</v>
      </c>
    </row>
    <row r="479" spans="1:2">
      <c r="A479" s="45" t="s">
        <v>132</v>
      </c>
      <c r="B479" s="42">
        <v>8.3899075325234501E-4</v>
      </c>
    </row>
    <row r="480" spans="1:2">
      <c r="A480" s="45" t="s">
        <v>327</v>
      </c>
      <c r="B480" s="42">
        <v>1.9411468544791501E-4</v>
      </c>
    </row>
    <row r="481" spans="1:2">
      <c r="A481" s="45" t="s">
        <v>190</v>
      </c>
      <c r="B481" s="42">
        <v>9.9021399008583497E-5</v>
      </c>
    </row>
    <row r="482" spans="1:2">
      <c r="A482" s="45" t="s">
        <v>165</v>
      </c>
      <c r="B482" s="42">
        <v>1.32303833438743E-4</v>
      </c>
    </row>
    <row r="483" spans="1:2">
      <c r="A483" s="45" t="s">
        <v>328</v>
      </c>
      <c r="B483" s="42">
        <v>1.17251066520812E-4</v>
      </c>
    </row>
    <row r="484" spans="1:2">
      <c r="A484" s="45" t="s">
        <v>160</v>
      </c>
      <c r="B484" s="42">
        <v>1.73504178510735E-4</v>
      </c>
    </row>
    <row r="485" spans="1:2">
      <c r="A485" s="45" t="s">
        <v>169</v>
      </c>
      <c r="B485" s="42">
        <v>1.4624047532590801E-4</v>
      </c>
    </row>
    <row r="486" spans="1:2">
      <c r="A486" s="45" t="s">
        <v>329</v>
      </c>
      <c r="B486" s="42">
        <v>1.8430994317117501E-3</v>
      </c>
    </row>
    <row r="487" spans="1:2">
      <c r="A487" s="45" t="s">
        <v>330</v>
      </c>
      <c r="B487" s="42">
        <v>4.5915903845058001E-4</v>
      </c>
    </row>
    <row r="488" spans="1:2">
      <c r="A488" s="45" t="s">
        <v>150</v>
      </c>
      <c r="B488" s="42">
        <v>6.9813314876405498E-4</v>
      </c>
    </row>
    <row r="489" spans="1:2">
      <c r="A489" s="45" t="s">
        <v>140</v>
      </c>
      <c r="B489" s="42">
        <v>1.2032980248552E-4</v>
      </c>
    </row>
    <row r="490" spans="1:2">
      <c r="A490" s="45" t="s">
        <v>331</v>
      </c>
      <c r="B490" s="42">
        <v>8.5690273896221405E-5</v>
      </c>
    </row>
    <row r="491" spans="1:2">
      <c r="A491" s="45" t="s">
        <v>142</v>
      </c>
      <c r="B491" s="42">
        <v>1.5953121990601601E-4</v>
      </c>
    </row>
    <row r="492" spans="1:2">
      <c r="A492" s="45" t="s">
        <v>332</v>
      </c>
      <c r="B492" s="42">
        <v>1.3408117941004401E-4</v>
      </c>
    </row>
    <row r="493" spans="1:2">
      <c r="A493" s="45" t="s">
        <v>333</v>
      </c>
      <c r="B493" s="42">
        <v>1.7270742253927801E-4</v>
      </c>
    </row>
    <row r="494" spans="1:2">
      <c r="A494" s="45" t="s">
        <v>334</v>
      </c>
      <c r="B494" s="42">
        <v>1.5740430761049999E-4</v>
      </c>
    </row>
    <row r="495" spans="1:2">
      <c r="A495" s="45" t="s">
        <v>335</v>
      </c>
      <c r="B495" s="42">
        <v>1.1560552369626E-4</v>
      </c>
    </row>
    <row r="496" spans="1:2">
      <c r="A496" s="45" t="s">
        <v>336</v>
      </c>
      <c r="B496" s="42">
        <v>2.1329899787379499E-4</v>
      </c>
    </row>
    <row r="497" spans="1:2">
      <c r="A497" s="45" t="s">
        <v>337</v>
      </c>
      <c r="B497" s="42">
        <v>1.01459236774059E-4</v>
      </c>
    </row>
    <row r="498" spans="1:2">
      <c r="A498" s="45" t="s">
        <v>338</v>
      </c>
      <c r="B498" s="42">
        <v>1.0828964063666499E-4</v>
      </c>
    </row>
    <row r="499" spans="1:2">
      <c r="A499" s="45" t="s">
        <v>339</v>
      </c>
      <c r="B499" s="42">
        <v>2.3891685819187701E-4</v>
      </c>
    </row>
    <row r="500" spans="1:2">
      <c r="A500" s="45" t="s">
        <v>340</v>
      </c>
      <c r="B500" s="42">
        <v>1.3782992892101399E-4</v>
      </c>
    </row>
    <row r="501" spans="1:2">
      <c r="A501" s="45" t="s">
        <v>341</v>
      </c>
      <c r="B501" s="42">
        <v>6.5889773886861405E-5</v>
      </c>
    </row>
    <row r="502" spans="1:2">
      <c r="A502" s="45" t="s">
        <v>342</v>
      </c>
      <c r="B502" s="42">
        <v>8.3250596301136104E-5</v>
      </c>
    </row>
    <row r="503" spans="1:2">
      <c r="A503" s="45" t="s">
        <v>343</v>
      </c>
      <c r="B503" s="42">
        <v>1.4476978251170501E-4</v>
      </c>
    </row>
    <row r="504" spans="1:2">
      <c r="A504" s="45" t="s">
        <v>344</v>
      </c>
      <c r="B504" s="42">
        <v>9.0988016740602099E-5</v>
      </c>
    </row>
    <row r="505" spans="1:2">
      <c r="A505" s="45" t="s">
        <v>345</v>
      </c>
      <c r="B505" s="42">
        <v>1.0916971520976299E-4</v>
      </c>
    </row>
    <row r="506" spans="1:2">
      <c r="A506" s="45" t="s">
        <v>346</v>
      </c>
      <c r="B506" s="42">
        <v>1.07206144858949E-4</v>
      </c>
    </row>
    <row r="507" spans="1:2">
      <c r="A507" s="45" t="s">
        <v>347</v>
      </c>
      <c r="B507" s="42">
        <v>9.6305357477517104E-5</v>
      </c>
    </row>
    <row r="508" spans="1:2">
      <c r="A508" s="45" t="s">
        <v>348</v>
      </c>
      <c r="B508" s="42">
        <v>1.29789743274594E-4</v>
      </c>
    </row>
    <row r="509" spans="1:2">
      <c r="A509" s="45" t="s">
        <v>235</v>
      </c>
      <c r="B509" s="42">
        <v>9.8223089726800898E-5</v>
      </c>
    </row>
    <row r="510" spans="1:2">
      <c r="A510" s="45" t="s">
        <v>276</v>
      </c>
      <c r="B510" s="42">
        <v>8.75535292208143E-5</v>
      </c>
    </row>
    <row r="511" spans="1:2">
      <c r="A511" s="45" t="s">
        <v>193</v>
      </c>
      <c r="B511" s="42">
        <v>1.81334312242693E-3</v>
      </c>
    </row>
    <row r="512" spans="1:2">
      <c r="A512" s="45" t="s">
        <v>199</v>
      </c>
      <c r="B512" s="42">
        <v>1.6495583889185E-3</v>
      </c>
    </row>
    <row r="513" spans="1:2">
      <c r="A513" s="45" t="s">
        <v>205</v>
      </c>
      <c r="B513" s="42">
        <v>5.2202933843232299E-4</v>
      </c>
    </row>
    <row r="514" spans="1:2">
      <c r="A514" s="45" t="s">
        <v>202</v>
      </c>
      <c r="B514" s="42">
        <v>8.1088028214834705E-4</v>
      </c>
    </row>
    <row r="515" spans="1:2">
      <c r="A515" s="45" t="s">
        <v>209</v>
      </c>
      <c r="B515" s="42">
        <v>2.1634600555183199E-4</v>
      </c>
    </row>
    <row r="516" spans="1:2">
      <c r="A516" s="45" t="s">
        <v>197</v>
      </c>
      <c r="B516" s="42">
        <v>2.1767459002886499E-4</v>
      </c>
    </row>
    <row r="517" spans="1:2">
      <c r="A517" s="45" t="s">
        <v>349</v>
      </c>
      <c r="B517" s="42">
        <v>1.55696551277535E-4</v>
      </c>
    </row>
    <row r="518" spans="1:2">
      <c r="A518" s="45" t="s">
        <v>350</v>
      </c>
      <c r="B518" s="42">
        <v>1.7709815444404199E-4</v>
      </c>
    </row>
    <row r="519" spans="1:2">
      <c r="A519" s="45" t="s">
        <v>351</v>
      </c>
      <c r="B519" s="42">
        <v>6.8257427748858002E-5</v>
      </c>
    </row>
    <row r="520" spans="1:2">
      <c r="A520" s="45" t="s">
        <v>352</v>
      </c>
      <c r="B520" s="42">
        <v>5.5276259038110898E-5</v>
      </c>
    </row>
    <row r="521" spans="1:2">
      <c r="A521" s="45" t="s">
        <v>353</v>
      </c>
      <c r="B521" s="42">
        <v>3.59388633311674E-5</v>
      </c>
    </row>
    <row r="522" spans="1:2">
      <c r="A522" s="45" t="s">
        <v>354</v>
      </c>
      <c r="B522" s="42">
        <v>4.0180647813054398E-5</v>
      </c>
    </row>
    <row r="523" spans="1:2">
      <c r="A523" s="45" t="s">
        <v>355</v>
      </c>
      <c r="B523" s="42">
        <v>2.9038819929717501E-5</v>
      </c>
    </row>
    <row r="524" spans="1:2">
      <c r="A524" s="45" t="s">
        <v>253</v>
      </c>
      <c r="B524" s="42">
        <v>2.9774278329510701E-5</v>
      </c>
    </row>
    <row r="525" spans="1:2">
      <c r="A525" s="45" t="s">
        <v>260</v>
      </c>
      <c r="B525" s="42">
        <v>3.1499363792990501E-5</v>
      </c>
    </row>
    <row r="526" spans="1:2">
      <c r="A526" s="45" t="s">
        <v>356</v>
      </c>
      <c r="B526" s="42">
        <v>8.1188736822408096E-5</v>
      </c>
    </row>
    <row r="527" spans="1:2">
      <c r="A527" s="45" t="s">
        <v>357</v>
      </c>
      <c r="B527" s="42">
        <v>4.0120799665927201E-5</v>
      </c>
    </row>
    <row r="528" spans="1:2">
      <c r="A528" s="45" t="s">
        <v>167</v>
      </c>
      <c r="B528" s="42">
        <v>5.4328844022477301E-5</v>
      </c>
    </row>
    <row r="529" spans="1:2">
      <c r="A529" s="45" t="s">
        <v>128</v>
      </c>
      <c r="B529" s="42">
        <v>5.8936399512656897E-5</v>
      </c>
    </row>
    <row r="530" spans="1:2">
      <c r="A530" s="45" t="s">
        <v>358</v>
      </c>
      <c r="B530" s="42">
        <v>1.20016191811748E-4</v>
      </c>
    </row>
    <row r="531" spans="1:2">
      <c r="A531" s="45" t="s">
        <v>268</v>
      </c>
      <c r="B531" s="42">
        <v>5.5162550217499002E-5</v>
      </c>
    </row>
    <row r="532" spans="1:2">
      <c r="A532" s="45" t="s">
        <v>156</v>
      </c>
      <c r="B532" s="42">
        <v>5.0620074646983798E-5</v>
      </c>
    </row>
    <row r="533" spans="1:2">
      <c r="A533" s="45" t="s">
        <v>359</v>
      </c>
      <c r="B533" s="42">
        <v>7.9149640560297998E-5</v>
      </c>
    </row>
    <row r="534" spans="1:2">
      <c r="A534" s="45" t="s">
        <v>360</v>
      </c>
      <c r="B534" s="42">
        <v>3.1201166973153398E-5</v>
      </c>
    </row>
    <row r="535" spans="1:2">
      <c r="A535" s="45" t="s">
        <v>361</v>
      </c>
      <c r="B535" s="42">
        <v>6.9243030430243694E-5</v>
      </c>
    </row>
    <row r="536" spans="1:2">
      <c r="A536" s="45" t="s">
        <v>226</v>
      </c>
      <c r="B536" s="42">
        <v>5.2516034752206799E-5</v>
      </c>
    </row>
    <row r="537" spans="1:2">
      <c r="A537" s="45" t="s">
        <v>362</v>
      </c>
      <c r="B537" s="42">
        <v>5.05135625216514E-5</v>
      </c>
    </row>
    <row r="538" spans="1:2">
      <c r="A538" s="45" t="s">
        <v>363</v>
      </c>
      <c r="B538" s="42">
        <v>9.8108930097961204E-5</v>
      </c>
    </row>
    <row r="539" spans="1:2">
      <c r="A539" s="45" t="s">
        <v>364</v>
      </c>
      <c r="B539" s="42">
        <v>5.2344475160434103E-5</v>
      </c>
    </row>
    <row r="540" spans="1:2">
      <c r="A540" s="45" t="s">
        <v>146</v>
      </c>
      <c r="B540" s="42">
        <v>7.6233566213980704E-5</v>
      </c>
    </row>
    <row r="541" spans="1:2">
      <c r="A541" s="45" t="s">
        <v>144</v>
      </c>
      <c r="B541" s="42">
        <v>6.1464811934113902E-5</v>
      </c>
    </row>
    <row r="542" spans="1:2">
      <c r="A542" s="45" t="s">
        <v>275</v>
      </c>
      <c r="B542" s="42">
        <v>6.2235853667179795E-5</v>
      </c>
    </row>
    <row r="543" spans="1:2">
      <c r="A543" s="45" t="s">
        <v>365</v>
      </c>
      <c r="B543" s="42">
        <v>9.5774710652273093E-5</v>
      </c>
    </row>
    <row r="544" spans="1:2">
      <c r="A544" s="45" t="s">
        <v>366</v>
      </c>
      <c r="B544" s="42">
        <v>4.8364818460676599E-5</v>
      </c>
    </row>
    <row r="545" spans="1:2">
      <c r="A545" s="45" t="s">
        <v>238</v>
      </c>
      <c r="B545" s="42">
        <v>3.824755326939E-5</v>
      </c>
    </row>
    <row r="546" spans="1:2">
      <c r="A546" s="45" t="s">
        <v>240</v>
      </c>
      <c r="B546" s="42">
        <v>5.6504860152661899E-5</v>
      </c>
    </row>
    <row r="547" spans="1:2">
      <c r="A547" s="45" t="s">
        <v>242</v>
      </c>
      <c r="B547" s="42">
        <v>9.3256242008266403E-5</v>
      </c>
    </row>
    <row r="548" spans="1:2">
      <c r="A548" s="45" t="s">
        <v>244</v>
      </c>
      <c r="B548" s="42">
        <v>8.2876669036578793E-5</v>
      </c>
    </row>
    <row r="549" spans="1:2">
      <c r="A549" s="45" t="s">
        <v>184</v>
      </c>
      <c r="B549" s="42">
        <v>6.5598012079341302E-5</v>
      </c>
    </row>
    <row r="550" spans="1:2">
      <c r="A550" s="45" t="s">
        <v>183</v>
      </c>
      <c r="B550" s="42">
        <v>4.2735705438346799E-5</v>
      </c>
    </row>
    <row r="551" spans="1:2">
      <c r="A551" s="45" t="s">
        <v>367</v>
      </c>
      <c r="B551" s="42">
        <v>7.3897970134956405E-5</v>
      </c>
    </row>
    <row r="552" spans="1:2">
      <c r="A552" s="45" t="s">
        <v>224</v>
      </c>
      <c r="B552" s="42">
        <v>6.4416922067432405E-5</v>
      </c>
    </row>
    <row r="553" spans="1:2">
      <c r="A553" s="45" t="s">
        <v>222</v>
      </c>
      <c r="B553" s="42">
        <v>1.10108923343847E-4</v>
      </c>
    </row>
    <row r="554" spans="1:2">
      <c r="A554" s="45" t="s">
        <v>228</v>
      </c>
      <c r="B554" s="42">
        <v>4.2448171015173903E-5</v>
      </c>
    </row>
    <row r="555" spans="1:2">
      <c r="A555" s="45" t="s">
        <v>139</v>
      </c>
      <c r="B555" s="42">
        <v>8.8923239838230102E-5</v>
      </c>
    </row>
    <row r="556" spans="1:2">
      <c r="A556" s="45" t="s">
        <v>175</v>
      </c>
      <c r="B556" s="42">
        <v>5.4382484929733503E-5</v>
      </c>
    </row>
    <row r="557" spans="1:2">
      <c r="A557" s="45" t="s">
        <v>368</v>
      </c>
      <c r="B557" s="42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pageSetup paperSize="9"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57"/>
  <sheetViews>
    <sheetView topLeftCell="A399" workbookViewId="0">
      <selection activeCell="B444" sqref="B432:B444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9" t="s">
        <v>0</v>
      </c>
      <c r="B1" s="50"/>
      <c r="C1" s="50"/>
      <c r="D1" s="51"/>
      <c r="E1" s="18" t="s">
        <v>1</v>
      </c>
      <c r="H1" s="20"/>
    </row>
    <row r="2" spans="1:8" ht="12.75">
      <c r="A2" s="52" t="s">
        <v>2</v>
      </c>
      <c r="B2" s="53"/>
      <c r="C2" s="54"/>
      <c r="D2" s="21" t="s">
        <v>3</v>
      </c>
      <c r="E2" s="21" t="s">
        <v>3</v>
      </c>
      <c r="H2" s="20"/>
    </row>
    <row r="3" spans="1:8" ht="12.75">
      <c r="A3" s="55" t="s">
        <v>4</v>
      </c>
      <c r="B3" s="56"/>
      <c r="C3" s="57"/>
      <c r="D3" s="21" t="s">
        <v>3</v>
      </c>
      <c r="E3" s="13">
        <v>914.7</v>
      </c>
      <c r="H3" s="20"/>
    </row>
    <row r="4" spans="1:8" ht="12.75">
      <c r="A4" s="58" t="s">
        <v>4</v>
      </c>
      <c r="B4" s="61" t="s">
        <v>5</v>
      </c>
      <c r="C4" s="62"/>
      <c r="D4" s="21" t="s">
        <v>3</v>
      </c>
      <c r="E4" s="11">
        <v>149.69999999999999</v>
      </c>
      <c r="H4" s="20"/>
    </row>
    <row r="5" spans="1:8" ht="12.75">
      <c r="A5" s="59"/>
      <c r="B5" s="46" t="s">
        <v>5</v>
      </c>
      <c r="C5" s="24" t="s">
        <v>6</v>
      </c>
      <c r="D5" s="21" t="s">
        <v>3</v>
      </c>
      <c r="E5" s="13">
        <v>18</v>
      </c>
      <c r="H5" s="20"/>
    </row>
    <row r="6" spans="1:8" ht="12.75">
      <c r="A6" s="59"/>
      <c r="B6" s="47"/>
      <c r="C6" s="24" t="s">
        <v>7</v>
      </c>
      <c r="D6" s="21" t="s">
        <v>3</v>
      </c>
      <c r="E6" s="11">
        <v>22.4</v>
      </c>
      <c r="H6" s="20"/>
    </row>
    <row r="7" spans="1:8" ht="12.75">
      <c r="A7" s="59"/>
      <c r="B7" s="47"/>
      <c r="C7" s="24" t="s">
        <v>8</v>
      </c>
      <c r="D7" s="21" t="s">
        <v>3</v>
      </c>
      <c r="E7" s="13">
        <v>62.3</v>
      </c>
      <c r="H7" s="20"/>
    </row>
    <row r="8" spans="1:8" ht="12.75">
      <c r="A8" s="59"/>
      <c r="B8" s="47"/>
      <c r="C8" s="24" t="s">
        <v>9</v>
      </c>
      <c r="D8" s="21" t="s">
        <v>3</v>
      </c>
      <c r="E8" s="11">
        <v>7.5</v>
      </c>
      <c r="H8" s="20"/>
    </row>
    <row r="9" spans="1:8" ht="21">
      <c r="A9" s="59"/>
      <c r="B9" s="48"/>
      <c r="C9" s="24" t="s">
        <v>10</v>
      </c>
      <c r="D9" s="21" t="s">
        <v>3</v>
      </c>
      <c r="E9" s="13">
        <v>39.6</v>
      </c>
      <c r="H9" s="20"/>
    </row>
    <row r="10" spans="1:8" ht="12.75" customHeight="1">
      <c r="A10" s="59"/>
      <c r="B10" s="61" t="s">
        <v>11</v>
      </c>
      <c r="C10" s="62"/>
      <c r="D10" s="21" t="s">
        <v>3</v>
      </c>
      <c r="E10" s="11">
        <v>30.1</v>
      </c>
      <c r="H10" s="20"/>
    </row>
    <row r="11" spans="1:8" ht="12.75" customHeight="1">
      <c r="A11" s="59"/>
      <c r="B11" s="46" t="s">
        <v>11</v>
      </c>
      <c r="C11" s="24" t="s">
        <v>12</v>
      </c>
      <c r="D11" s="21" t="s">
        <v>3</v>
      </c>
      <c r="E11" s="13">
        <v>22.5</v>
      </c>
      <c r="H11" s="20"/>
    </row>
    <row r="12" spans="1:8" ht="12.75">
      <c r="A12" s="59"/>
      <c r="B12" s="47"/>
      <c r="C12" s="24" t="s">
        <v>13</v>
      </c>
      <c r="D12" s="21" t="s">
        <v>3</v>
      </c>
      <c r="E12" s="11">
        <v>7.6</v>
      </c>
      <c r="H12" s="20"/>
    </row>
    <row r="13" spans="1:8" ht="12.75">
      <c r="A13" s="59"/>
      <c r="B13" s="48"/>
      <c r="C13" s="24" t="s">
        <v>14</v>
      </c>
      <c r="D13" s="21" t="s">
        <v>3</v>
      </c>
      <c r="E13" s="13" t="s">
        <v>15</v>
      </c>
      <c r="H13" s="20"/>
    </row>
    <row r="14" spans="1:8" ht="12.75">
      <c r="A14" s="59"/>
      <c r="B14" s="61" t="s">
        <v>16</v>
      </c>
      <c r="C14" s="62"/>
      <c r="D14" s="21" t="s">
        <v>3</v>
      </c>
      <c r="E14" s="11">
        <v>30.8</v>
      </c>
      <c r="H14" s="20"/>
    </row>
    <row r="15" spans="1:8" ht="12.75">
      <c r="A15" s="59"/>
      <c r="B15" s="46" t="s">
        <v>16</v>
      </c>
      <c r="C15" s="24" t="s">
        <v>17</v>
      </c>
      <c r="D15" s="21" t="s">
        <v>3</v>
      </c>
      <c r="E15" s="13">
        <v>24.8</v>
      </c>
      <c r="H15" s="20"/>
    </row>
    <row r="16" spans="1:8" ht="12.75">
      <c r="A16" s="59"/>
      <c r="B16" s="48"/>
      <c r="C16" s="24" t="s">
        <v>18</v>
      </c>
      <c r="D16" s="21" t="s">
        <v>3</v>
      </c>
      <c r="E16" s="11">
        <v>6</v>
      </c>
      <c r="H16" s="20"/>
    </row>
    <row r="17" spans="1:8" ht="12.75">
      <c r="A17" s="59"/>
      <c r="B17" s="61" t="s">
        <v>19</v>
      </c>
      <c r="C17" s="62"/>
      <c r="D17" s="21" t="s">
        <v>3</v>
      </c>
      <c r="E17" s="13">
        <v>191.6</v>
      </c>
      <c r="H17" s="20"/>
    </row>
    <row r="18" spans="1:8" ht="12.75">
      <c r="A18" s="59"/>
      <c r="B18" s="46" t="s">
        <v>19</v>
      </c>
      <c r="C18" s="24" t="s">
        <v>20</v>
      </c>
      <c r="D18" s="21" t="s">
        <v>3</v>
      </c>
      <c r="E18" s="11">
        <v>57.1</v>
      </c>
      <c r="H18" s="20"/>
    </row>
    <row r="19" spans="1:8" ht="12.75">
      <c r="A19" s="59"/>
      <c r="B19" s="47"/>
      <c r="C19" s="24" t="s">
        <v>21</v>
      </c>
      <c r="D19" s="21" t="s">
        <v>3</v>
      </c>
      <c r="E19" s="13">
        <v>48.9</v>
      </c>
      <c r="H19" s="20"/>
    </row>
    <row r="20" spans="1:8" ht="12.75">
      <c r="A20" s="59"/>
      <c r="B20" s="47"/>
      <c r="C20" s="24" t="s">
        <v>22</v>
      </c>
      <c r="D20" s="21" t="s">
        <v>3</v>
      </c>
      <c r="E20" s="11" t="s">
        <v>15</v>
      </c>
      <c r="H20" s="20"/>
    </row>
    <row r="21" spans="1:8" ht="12.75">
      <c r="A21" s="59"/>
      <c r="B21" s="47"/>
      <c r="C21" s="24" t="s">
        <v>23</v>
      </c>
      <c r="D21" s="21" t="s">
        <v>3</v>
      </c>
      <c r="E21" s="13">
        <v>26.4</v>
      </c>
      <c r="H21" s="20"/>
    </row>
    <row r="22" spans="1:8" ht="12.75">
      <c r="A22" s="59"/>
      <c r="B22" s="47"/>
      <c r="C22" s="24" t="s">
        <v>24</v>
      </c>
      <c r="D22" s="21" t="s">
        <v>3</v>
      </c>
      <c r="E22" s="11">
        <v>34.200000000000003</v>
      </c>
      <c r="H22" s="20"/>
    </row>
    <row r="23" spans="1:8" ht="12.75">
      <c r="A23" s="59"/>
      <c r="B23" s="48"/>
      <c r="C23" s="24" t="s">
        <v>25</v>
      </c>
      <c r="D23" s="21" t="s">
        <v>3</v>
      </c>
      <c r="E23" s="13" t="s">
        <v>15</v>
      </c>
      <c r="H23" s="20"/>
    </row>
    <row r="24" spans="1:8" ht="12.75">
      <c r="A24" s="59"/>
      <c r="B24" s="61" t="s">
        <v>26</v>
      </c>
      <c r="C24" s="62"/>
      <c r="D24" s="21" t="s">
        <v>3</v>
      </c>
      <c r="E24" s="11">
        <v>50.7</v>
      </c>
      <c r="H24" s="20"/>
    </row>
    <row r="25" spans="1:8" ht="21">
      <c r="A25" s="59"/>
      <c r="B25" s="46" t="s">
        <v>26</v>
      </c>
      <c r="C25" s="24" t="s">
        <v>27</v>
      </c>
      <c r="D25" s="21" t="s">
        <v>3</v>
      </c>
      <c r="E25" s="13">
        <v>17.5</v>
      </c>
      <c r="H25" s="20"/>
    </row>
    <row r="26" spans="1:8" ht="12.75">
      <c r="A26" s="59"/>
      <c r="B26" s="47"/>
      <c r="C26" s="24" t="s">
        <v>28</v>
      </c>
      <c r="D26" s="21" t="s">
        <v>3</v>
      </c>
      <c r="E26" s="11" t="s">
        <v>15</v>
      </c>
      <c r="H26" s="20"/>
    </row>
    <row r="27" spans="1:8" ht="12.75">
      <c r="A27" s="59"/>
      <c r="B27" s="47"/>
      <c r="C27" s="24" t="s">
        <v>29</v>
      </c>
      <c r="D27" s="21" t="s">
        <v>3</v>
      </c>
      <c r="E27" s="13">
        <v>12</v>
      </c>
      <c r="H27" s="20"/>
    </row>
    <row r="28" spans="1:8" ht="21">
      <c r="A28" s="59"/>
      <c r="B28" s="47"/>
      <c r="C28" s="24" t="s">
        <v>30</v>
      </c>
      <c r="D28" s="21" t="s">
        <v>3</v>
      </c>
      <c r="E28" s="11">
        <v>2.9</v>
      </c>
      <c r="H28" s="20"/>
    </row>
    <row r="29" spans="1:8" ht="21">
      <c r="A29" s="59"/>
      <c r="B29" s="47"/>
      <c r="C29" s="24" t="s">
        <v>31</v>
      </c>
      <c r="D29" s="21" t="s">
        <v>3</v>
      </c>
      <c r="E29" s="13">
        <v>5.6</v>
      </c>
      <c r="H29" s="20"/>
    </row>
    <row r="30" spans="1:8" ht="21">
      <c r="A30" s="59"/>
      <c r="B30" s="48"/>
      <c r="C30" s="24" t="s">
        <v>32</v>
      </c>
      <c r="D30" s="21" t="s">
        <v>3</v>
      </c>
      <c r="E30" s="11">
        <v>8.6</v>
      </c>
      <c r="H30" s="20"/>
    </row>
    <row r="31" spans="1:8" ht="12.75">
      <c r="A31" s="59"/>
      <c r="B31" s="61" t="s">
        <v>33</v>
      </c>
      <c r="C31" s="62"/>
      <c r="D31" s="21" t="s">
        <v>3</v>
      </c>
      <c r="E31" s="13">
        <v>26.8</v>
      </c>
      <c r="H31" s="20"/>
    </row>
    <row r="32" spans="1:8" ht="21">
      <c r="A32" s="59"/>
      <c r="B32" s="46" t="s">
        <v>33</v>
      </c>
      <c r="C32" s="24" t="s">
        <v>34</v>
      </c>
      <c r="D32" s="21" t="s">
        <v>3</v>
      </c>
      <c r="E32" s="11">
        <v>8.8000000000000007</v>
      </c>
      <c r="H32" s="20"/>
    </row>
    <row r="33" spans="1:8" ht="12.75">
      <c r="A33" s="59"/>
      <c r="B33" s="47"/>
      <c r="C33" s="24" t="s">
        <v>35</v>
      </c>
      <c r="D33" s="21" t="s">
        <v>3</v>
      </c>
      <c r="E33" s="13" t="s">
        <v>15</v>
      </c>
      <c r="H33" s="20"/>
    </row>
    <row r="34" spans="1:8" ht="12.75">
      <c r="A34" s="59"/>
      <c r="B34" s="48"/>
      <c r="C34" s="24" t="s">
        <v>36</v>
      </c>
      <c r="D34" s="21" t="s">
        <v>3</v>
      </c>
      <c r="E34" s="11" t="s">
        <v>15</v>
      </c>
      <c r="H34" s="20"/>
    </row>
    <row r="35" spans="1:8" ht="12.75">
      <c r="A35" s="59"/>
      <c r="B35" s="61" t="s">
        <v>37</v>
      </c>
      <c r="C35" s="62"/>
      <c r="D35" s="21" t="s">
        <v>3</v>
      </c>
      <c r="E35" s="13">
        <v>136.69999999999999</v>
      </c>
      <c r="H35" s="20"/>
    </row>
    <row r="36" spans="1:8" ht="12.75">
      <c r="A36" s="59"/>
      <c r="B36" s="46" t="s">
        <v>37</v>
      </c>
      <c r="C36" s="24" t="s">
        <v>38</v>
      </c>
      <c r="D36" s="21" t="s">
        <v>3</v>
      </c>
      <c r="E36" s="11">
        <v>51.1</v>
      </c>
      <c r="H36" s="20"/>
    </row>
    <row r="37" spans="1:8" ht="21">
      <c r="A37" s="59"/>
      <c r="B37" s="47"/>
      <c r="C37" s="24" t="s">
        <v>39</v>
      </c>
      <c r="D37" s="21" t="s">
        <v>3</v>
      </c>
      <c r="E37" s="13">
        <v>61.3</v>
      </c>
      <c r="H37" s="20"/>
    </row>
    <row r="38" spans="1:8" ht="12.75">
      <c r="A38" s="59"/>
      <c r="B38" s="48"/>
      <c r="C38" s="24" t="s">
        <v>40</v>
      </c>
      <c r="D38" s="21" t="s">
        <v>3</v>
      </c>
      <c r="E38" s="11">
        <v>24.3</v>
      </c>
      <c r="H38" s="20"/>
    </row>
    <row r="39" spans="1:8" ht="12.75">
      <c r="A39" s="59"/>
      <c r="B39" s="61" t="s">
        <v>41</v>
      </c>
      <c r="C39" s="62"/>
      <c r="D39" s="21" t="s">
        <v>3</v>
      </c>
      <c r="E39" s="13">
        <v>30.7</v>
      </c>
      <c r="H39" s="20"/>
    </row>
    <row r="40" spans="1:8" ht="12.75">
      <c r="A40" s="59"/>
      <c r="B40" s="46" t="s">
        <v>41</v>
      </c>
      <c r="C40" s="24" t="s">
        <v>42</v>
      </c>
      <c r="D40" s="21" t="s">
        <v>3</v>
      </c>
      <c r="E40" s="11">
        <v>1.8</v>
      </c>
      <c r="H40" s="20"/>
    </row>
    <row r="41" spans="1:8" ht="12.75">
      <c r="A41" s="59"/>
      <c r="B41" s="47"/>
      <c r="C41" s="24" t="s">
        <v>43</v>
      </c>
      <c r="D41" s="21" t="s">
        <v>3</v>
      </c>
      <c r="E41" s="13" t="s">
        <v>15</v>
      </c>
      <c r="H41" s="20"/>
    </row>
    <row r="42" spans="1:8" ht="12.75">
      <c r="A42" s="59"/>
      <c r="B42" s="48"/>
      <c r="C42" s="24" t="s">
        <v>44</v>
      </c>
      <c r="D42" s="21" t="s">
        <v>3</v>
      </c>
      <c r="E42" s="11">
        <v>27.8</v>
      </c>
      <c r="H42" s="20"/>
    </row>
    <row r="43" spans="1:8" ht="12.75">
      <c r="A43" s="59"/>
      <c r="B43" s="61" t="s">
        <v>45</v>
      </c>
      <c r="C43" s="62"/>
      <c r="D43" s="21" t="s">
        <v>3</v>
      </c>
      <c r="E43" s="13">
        <v>110.7</v>
      </c>
      <c r="H43" s="20"/>
    </row>
    <row r="44" spans="1:8" ht="21">
      <c r="A44" s="59"/>
      <c r="B44" s="46" t="s">
        <v>45</v>
      </c>
      <c r="C44" s="24" t="s">
        <v>46</v>
      </c>
      <c r="D44" s="21" t="s">
        <v>3</v>
      </c>
      <c r="E44" s="11">
        <v>14.8</v>
      </c>
      <c r="H44" s="20"/>
    </row>
    <row r="45" spans="1:8" ht="21">
      <c r="A45" s="59"/>
      <c r="B45" s="47"/>
      <c r="C45" s="24" t="s">
        <v>47</v>
      </c>
      <c r="D45" s="21" t="s">
        <v>3</v>
      </c>
      <c r="E45" s="13" t="s">
        <v>15</v>
      </c>
      <c r="H45" s="20"/>
    </row>
    <row r="46" spans="1:8" ht="21">
      <c r="A46" s="59"/>
      <c r="B46" s="47"/>
      <c r="C46" s="24" t="s">
        <v>48</v>
      </c>
      <c r="D46" s="21" t="s">
        <v>3</v>
      </c>
      <c r="E46" s="11">
        <v>19</v>
      </c>
      <c r="H46" s="20"/>
    </row>
    <row r="47" spans="1:8" ht="12.75">
      <c r="A47" s="59"/>
      <c r="B47" s="47"/>
      <c r="C47" s="24" t="s">
        <v>49</v>
      </c>
      <c r="D47" s="21" t="s">
        <v>3</v>
      </c>
      <c r="E47" s="13">
        <v>31.3</v>
      </c>
      <c r="H47" s="20"/>
    </row>
    <row r="48" spans="1:8" ht="12.75">
      <c r="A48" s="59"/>
      <c r="B48" s="47"/>
      <c r="C48" s="24" t="s">
        <v>50</v>
      </c>
      <c r="D48" s="21" t="s">
        <v>3</v>
      </c>
      <c r="E48" s="11">
        <v>10.8</v>
      </c>
      <c r="H48" s="20"/>
    </row>
    <row r="49" spans="1:8" ht="12.75">
      <c r="A49" s="59"/>
      <c r="B49" s="47"/>
      <c r="C49" s="24" t="s">
        <v>51</v>
      </c>
      <c r="D49" s="21" t="s">
        <v>3</v>
      </c>
      <c r="E49" s="13">
        <v>8.5</v>
      </c>
      <c r="H49" s="20"/>
    </row>
    <row r="50" spans="1:8" ht="12.75">
      <c r="A50" s="59"/>
      <c r="B50" s="47"/>
      <c r="C50" s="24" t="s">
        <v>52</v>
      </c>
      <c r="D50" s="21" t="s">
        <v>3</v>
      </c>
      <c r="E50" s="11" t="s">
        <v>15</v>
      </c>
      <c r="H50" s="20"/>
    </row>
    <row r="51" spans="1:8" ht="21">
      <c r="A51" s="59"/>
      <c r="B51" s="48"/>
      <c r="C51" s="24" t="s">
        <v>53</v>
      </c>
      <c r="D51" s="21" t="s">
        <v>3</v>
      </c>
      <c r="E51" s="13">
        <v>3.7</v>
      </c>
      <c r="H51" s="20"/>
    </row>
    <row r="52" spans="1:8" ht="12.75">
      <c r="A52" s="59"/>
      <c r="B52" s="55" t="s">
        <v>54</v>
      </c>
      <c r="C52" s="57"/>
      <c r="D52" s="21" t="s">
        <v>3</v>
      </c>
      <c r="E52" s="11" t="s">
        <v>15</v>
      </c>
      <c r="H52" s="20"/>
    </row>
    <row r="53" spans="1:8" ht="12.75">
      <c r="A53" s="59"/>
      <c r="B53" s="61" t="s">
        <v>55</v>
      </c>
      <c r="C53" s="62"/>
      <c r="D53" s="21" t="s">
        <v>3</v>
      </c>
      <c r="E53" s="13">
        <v>89.1</v>
      </c>
      <c r="H53" s="20"/>
    </row>
    <row r="54" spans="1:8" ht="12.75">
      <c r="A54" s="59"/>
      <c r="B54" s="46" t="s">
        <v>55</v>
      </c>
      <c r="C54" s="24" t="s">
        <v>56</v>
      </c>
      <c r="D54" s="21" t="s">
        <v>3</v>
      </c>
      <c r="E54" s="11">
        <v>20.2</v>
      </c>
      <c r="H54" s="20"/>
    </row>
    <row r="55" spans="1:8" ht="12.75">
      <c r="A55" s="59"/>
      <c r="B55" s="47"/>
      <c r="C55" s="24" t="s">
        <v>57</v>
      </c>
      <c r="D55" s="21" t="s">
        <v>3</v>
      </c>
      <c r="E55" s="13" t="s">
        <v>15</v>
      </c>
      <c r="H55" s="20"/>
    </row>
    <row r="56" spans="1:8" ht="12.75">
      <c r="A56" s="59"/>
      <c r="B56" s="47"/>
      <c r="C56" s="24" t="s">
        <v>58</v>
      </c>
      <c r="D56" s="21" t="s">
        <v>3</v>
      </c>
      <c r="E56" s="11">
        <v>13.1</v>
      </c>
      <c r="H56" s="20"/>
    </row>
    <row r="57" spans="1:8" ht="12.75">
      <c r="A57" s="59"/>
      <c r="B57" s="47"/>
      <c r="C57" s="24" t="s">
        <v>59</v>
      </c>
      <c r="D57" s="21" t="s">
        <v>3</v>
      </c>
      <c r="E57" s="13">
        <v>42.4</v>
      </c>
      <c r="H57" s="20"/>
    </row>
    <row r="58" spans="1:8" ht="12.75">
      <c r="A58" s="59"/>
      <c r="B58" s="47"/>
      <c r="C58" s="24" t="s">
        <v>60</v>
      </c>
      <c r="D58" s="21" t="s">
        <v>3</v>
      </c>
      <c r="E58" s="11">
        <v>5</v>
      </c>
      <c r="H58" s="20"/>
    </row>
    <row r="59" spans="1:8" ht="12.75">
      <c r="A59" s="59"/>
      <c r="B59" s="48"/>
      <c r="C59" s="24" t="s">
        <v>61</v>
      </c>
      <c r="D59" s="21" t="s">
        <v>3</v>
      </c>
      <c r="E59" s="13" t="s">
        <v>15</v>
      </c>
      <c r="H59" s="20"/>
    </row>
    <row r="60" spans="1:8" ht="12.75">
      <c r="A60" s="59"/>
      <c r="B60" s="61" t="s">
        <v>62</v>
      </c>
      <c r="C60" s="62"/>
      <c r="D60" s="21" t="s">
        <v>3</v>
      </c>
      <c r="E60" s="11">
        <v>89.8</v>
      </c>
      <c r="H60" s="20"/>
    </row>
    <row r="61" spans="1:8" ht="12.75">
      <c r="A61" s="59"/>
      <c r="B61" s="46" t="s">
        <v>62</v>
      </c>
      <c r="C61" s="24" t="s">
        <v>63</v>
      </c>
      <c r="D61" s="21" t="s">
        <v>3</v>
      </c>
      <c r="E61" s="13">
        <v>65</v>
      </c>
      <c r="H61" s="20"/>
    </row>
    <row r="62" spans="1:8" ht="12.75">
      <c r="A62" s="59"/>
      <c r="B62" s="47"/>
      <c r="C62" s="24" t="s">
        <v>64</v>
      </c>
      <c r="D62" s="21" t="s">
        <v>3</v>
      </c>
      <c r="E62" s="11">
        <v>11.3</v>
      </c>
      <c r="H62" s="20"/>
    </row>
    <row r="63" spans="1:8" ht="21">
      <c r="A63" s="59"/>
      <c r="B63" s="47"/>
      <c r="C63" s="24" t="s">
        <v>65</v>
      </c>
      <c r="D63" s="21" t="s">
        <v>3</v>
      </c>
      <c r="E63" s="13">
        <v>2.6</v>
      </c>
      <c r="H63" s="20"/>
    </row>
    <row r="64" spans="1:8" ht="12.75">
      <c r="A64" s="59"/>
      <c r="B64" s="47"/>
      <c r="C64" s="24" t="s">
        <v>66</v>
      </c>
      <c r="D64" s="21" t="s">
        <v>3</v>
      </c>
      <c r="E64" s="11" t="s">
        <v>15</v>
      </c>
      <c r="H64" s="20"/>
    </row>
    <row r="65" spans="1:9" ht="21">
      <c r="A65" s="59"/>
      <c r="B65" s="48"/>
      <c r="C65" s="24" t="s">
        <v>67</v>
      </c>
      <c r="D65" s="21" t="s">
        <v>3</v>
      </c>
      <c r="E65" s="13">
        <v>9.9</v>
      </c>
    </row>
    <row r="66" spans="1:9" ht="12.75">
      <c r="A66" s="60"/>
      <c r="B66" s="55" t="s">
        <v>68</v>
      </c>
      <c r="C66" s="57"/>
      <c r="D66" s="21" t="s">
        <v>3</v>
      </c>
      <c r="E66" s="11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18</v>
      </c>
      <c r="F75" s="26">
        <f>E75*(365.25/7)</f>
        <v>939.21428571428578</v>
      </c>
      <c r="G75" s="26">
        <v>0.99999999999999989</v>
      </c>
      <c r="H75" s="27"/>
      <c r="I75" s="26">
        <f>SUM(I77,I76)</f>
        <v>0.1840410573963287</v>
      </c>
    </row>
    <row r="76" spans="1:9">
      <c r="C76" s="26" t="s">
        <v>79</v>
      </c>
      <c r="D76" s="26"/>
      <c r="E76" s="19">
        <f>E75*G76</f>
        <v>7.4516129032258061</v>
      </c>
      <c r="F76" s="19">
        <f>E76*(365.25/7)</f>
        <v>388.81451612903226</v>
      </c>
      <c r="G76" s="19">
        <v>0.41397849462365588</v>
      </c>
      <c r="I76" s="19">
        <f>F76*AVERAGE(H78:H79)</f>
        <v>7.6189039889878019E-2</v>
      </c>
    </row>
    <row r="77" spans="1:9">
      <c r="C77" s="26" t="s">
        <v>80</v>
      </c>
      <c r="D77" s="26"/>
      <c r="E77" s="19">
        <f>G77*E75</f>
        <v>10.548387096774192</v>
      </c>
      <c r="F77" s="19">
        <f>E77*(365.25/7)</f>
        <v>550.39976958525335</v>
      </c>
      <c r="G77" s="19">
        <v>0.58602150537634401</v>
      </c>
      <c r="I77" s="19">
        <f>F77*AVERAGE(H78:H79)</f>
        <v>0.1078520175064507</v>
      </c>
    </row>
    <row r="78" spans="1:9">
      <c r="C78" s="26"/>
      <c r="D78" s="5" t="s">
        <v>82</v>
      </c>
      <c r="H78" s="25">
        <f>B466</f>
        <v>1.8436804730104599E-4</v>
      </c>
    </row>
    <row r="79" spans="1:9">
      <c r="C79" s="26"/>
      <c r="D79" s="19" t="s">
        <v>81</v>
      </c>
      <c r="F79" s="26"/>
      <c r="H79" s="25">
        <f>B452</f>
        <v>2.0753625014341401E-4</v>
      </c>
    </row>
    <row r="80" spans="1:9" s="26" customFormat="1">
      <c r="B80" s="26" t="s">
        <v>83</v>
      </c>
      <c r="E80" s="26">
        <f>E6</f>
        <v>22.4</v>
      </c>
      <c r="F80" s="26">
        <f>E80*(365.25/7)</f>
        <v>1168.8</v>
      </c>
      <c r="G80" s="26">
        <v>1</v>
      </c>
      <c r="H80" s="27"/>
      <c r="I80" s="26">
        <f>SUM(I81,I84)</f>
        <v>0.31332214156897698</v>
      </c>
    </row>
    <row r="81" spans="1:9">
      <c r="A81" s="19"/>
      <c r="C81" s="26" t="s">
        <v>84</v>
      </c>
      <c r="D81" s="26"/>
      <c r="E81" s="19">
        <f>G81*E80</f>
        <v>19.159148936170212</v>
      </c>
      <c r="F81" s="19">
        <f>E81*(365.25/7)</f>
        <v>999.69702127659571</v>
      </c>
      <c r="G81" s="19">
        <v>0.85531914893617023</v>
      </c>
      <c r="I81" s="19">
        <f>F81*AVERAGE(H82:H83)</f>
        <v>0.23578614782700433</v>
      </c>
    </row>
    <row r="82" spans="1:9">
      <c r="A82" s="19"/>
      <c r="C82" s="26"/>
      <c r="D82" s="5" t="s">
        <v>86</v>
      </c>
      <c r="H82" s="25">
        <f>B455</f>
        <v>2.9047921153145501E-4</v>
      </c>
    </row>
    <row r="83" spans="1:9">
      <c r="A83" s="19"/>
      <c r="C83" s="26"/>
      <c r="D83" s="4" t="s">
        <v>85</v>
      </c>
      <c r="F83" s="26"/>
      <c r="H83" s="25">
        <f>B453</f>
        <v>1.8123600379630399E-4</v>
      </c>
    </row>
    <row r="84" spans="1:9">
      <c r="A84" s="19"/>
      <c r="C84" s="26" t="s">
        <v>88</v>
      </c>
      <c r="D84" s="26"/>
      <c r="E84" s="19">
        <f>G84*E80</f>
        <v>3.2408510638297869</v>
      </c>
      <c r="F84" s="19">
        <f>E84*(365.25/7)</f>
        <v>169.10297872340425</v>
      </c>
      <c r="G84" s="19">
        <v>0.14468085106382977</v>
      </c>
      <c r="I84" s="19">
        <f>F84*AVERAGE(H85:H86)</f>
        <v>7.7535993741972661E-2</v>
      </c>
    </row>
    <row r="85" spans="1:9">
      <c r="A85" s="19"/>
      <c r="C85" s="26"/>
      <c r="D85" s="4" t="s">
        <v>89</v>
      </c>
      <c r="F85" s="26"/>
      <c r="H85" s="25">
        <f>B457</f>
        <v>5.8372345228633899E-4</v>
      </c>
    </row>
    <row r="86" spans="1:9">
      <c r="A86" s="19"/>
      <c r="C86" s="26"/>
      <c r="D86" s="4" t="s">
        <v>90</v>
      </c>
      <c r="F86" s="26"/>
      <c r="H86" s="25">
        <f>B464</f>
        <v>3.3330348984453301E-4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62.3</v>
      </c>
      <c r="F88" s="26">
        <f>E88*(365.25/7)</f>
        <v>3250.7249999999999</v>
      </c>
      <c r="G88" s="26">
        <v>1</v>
      </c>
      <c r="H88" s="27"/>
      <c r="I88" s="26">
        <f>SUM(I89,I91,I94,I96,I98,I100)</f>
        <v>0.61739872705122645</v>
      </c>
    </row>
    <row r="89" spans="1:9">
      <c r="A89" s="19"/>
      <c r="C89" s="26" t="s">
        <v>91</v>
      </c>
      <c r="D89" s="26"/>
      <c r="E89" s="19">
        <f>G89*E88</f>
        <v>14.292847503373821</v>
      </c>
      <c r="F89" s="19">
        <f>E89*(365.25/7)</f>
        <v>745.78036437246976</v>
      </c>
      <c r="G89" s="19">
        <v>0.22941970310391366</v>
      </c>
      <c r="I89" s="19">
        <f>F89*H90</f>
        <v>0.13749806949481483</v>
      </c>
    </row>
    <row r="90" spans="1:9">
      <c r="A90" s="19"/>
      <c r="C90" s="26"/>
      <c r="D90" s="19" t="s">
        <v>82</v>
      </c>
      <c r="F90" s="26"/>
      <c r="H90" s="25">
        <f>B466</f>
        <v>1.8436804730104599E-4</v>
      </c>
    </row>
    <row r="91" spans="1:9">
      <c r="A91" s="19"/>
      <c r="C91" s="26" t="s">
        <v>92</v>
      </c>
      <c r="E91" s="28">
        <f>G91*E88</f>
        <v>9.8368421052631572</v>
      </c>
      <c r="F91" s="19">
        <f>E91*(365.25/7)</f>
        <v>513.27236842105265</v>
      </c>
      <c r="G91" s="19">
        <v>0.15789473684210525</v>
      </c>
      <c r="I91" s="19">
        <f>F91*AVERAGE(H92:H93)</f>
        <v>0.11269993078790619</v>
      </c>
    </row>
    <row r="92" spans="1:9">
      <c r="A92" s="19"/>
      <c r="C92" s="26"/>
      <c r="D92" s="5" t="s">
        <v>86</v>
      </c>
      <c r="E92" s="28"/>
      <c r="H92" s="25">
        <f>B455</f>
        <v>2.9047921153145501E-4</v>
      </c>
    </row>
    <row r="93" spans="1:9">
      <c r="A93" s="19"/>
      <c r="C93" s="26"/>
      <c r="D93" s="19" t="s">
        <v>93</v>
      </c>
      <c r="F93" s="26"/>
      <c r="H93" s="25">
        <f>B454</f>
        <v>1.4866358173675799E-4</v>
      </c>
    </row>
    <row r="94" spans="1:9">
      <c r="A94" s="19"/>
      <c r="C94" s="26" t="s">
        <v>95</v>
      </c>
      <c r="E94" s="19">
        <f>G94*E88</f>
        <v>1.8496626180836711</v>
      </c>
      <c r="F94" s="19">
        <f>E94*(365.25/7)</f>
        <v>96.512753036437275</v>
      </c>
      <c r="G94" s="19">
        <v>2.9689608636977064E-2</v>
      </c>
      <c r="I94" s="19">
        <f>F94*H95</f>
        <v>1.7793867816976037E-2</v>
      </c>
    </row>
    <row r="95" spans="1:9">
      <c r="A95" s="19"/>
      <c r="C95" s="26"/>
      <c r="D95" s="29" t="s">
        <v>82</v>
      </c>
      <c r="F95" s="26"/>
      <c r="H95" s="25">
        <f>B466</f>
        <v>1.8436804730104599E-4</v>
      </c>
    </row>
    <row r="96" spans="1:9">
      <c r="A96" s="19"/>
      <c r="C96" s="26" t="s">
        <v>96</v>
      </c>
      <c r="E96" s="28">
        <f>G96*E88</f>
        <v>3.1948717948717946</v>
      </c>
      <c r="F96" s="19">
        <f>E96*(365.25/7)</f>
        <v>166.70384615384614</v>
      </c>
      <c r="G96" s="19">
        <v>5.128205128205128E-2</v>
      </c>
      <c r="I96" s="19">
        <f>F96*H97</f>
        <v>3.0734862592958601E-2</v>
      </c>
    </row>
    <row r="97" spans="1:9">
      <c r="A97" s="19"/>
      <c r="C97" s="26"/>
      <c r="D97" s="29" t="s">
        <v>82</v>
      </c>
      <c r="H97" s="25">
        <f>B466</f>
        <v>1.8436804730104599E-4</v>
      </c>
    </row>
    <row r="98" spans="1:9">
      <c r="A98" s="19"/>
      <c r="C98" s="26" t="s">
        <v>97</v>
      </c>
      <c r="D98" s="26"/>
      <c r="E98" s="19">
        <f>G98*E88</f>
        <v>7.9871794871794881</v>
      </c>
      <c r="F98" s="19">
        <f>E98*(365.25/7)</f>
        <v>416.75961538461547</v>
      </c>
      <c r="G98" s="19">
        <v>0.12820512820512822</v>
      </c>
      <c r="I98" s="19">
        <f>F98*H99</f>
        <v>7.6837156482396515E-2</v>
      </c>
    </row>
    <row r="99" spans="1:9">
      <c r="A99" s="19"/>
      <c r="C99" s="26"/>
      <c r="D99" s="29" t="s">
        <v>82</v>
      </c>
      <c r="H99" s="25">
        <f>B466</f>
        <v>1.8436804730104599E-4</v>
      </c>
    </row>
    <row r="100" spans="1:9">
      <c r="A100" s="19"/>
      <c r="C100" s="26" t="s">
        <v>98</v>
      </c>
      <c r="D100" s="26"/>
      <c r="E100" s="19">
        <f>G100*E88</f>
        <v>25.138596491228071</v>
      </c>
      <c r="F100" s="19">
        <f>E100*(365.25/7)</f>
        <v>1311.6960526315791</v>
      </c>
      <c r="G100" s="19">
        <v>0.40350877192982459</v>
      </c>
      <c r="I100" s="19">
        <f>F100*H101</f>
        <v>0.2418348398761743</v>
      </c>
    </row>
    <row r="101" spans="1:9">
      <c r="A101" s="19"/>
      <c r="C101" s="26"/>
      <c r="D101" s="29" t="s">
        <v>82</v>
      </c>
      <c r="F101" s="26"/>
      <c r="H101" s="25">
        <f>B466</f>
        <v>1.8436804730104599E-4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7.5</v>
      </c>
      <c r="F103" s="26">
        <f>E103*(365.25/7)</f>
        <v>391.33928571428572</v>
      </c>
      <c r="G103" s="26">
        <v>1</v>
      </c>
      <c r="H103" s="27"/>
      <c r="I103" s="26">
        <f>SUM(I104:I105)</f>
        <v>6.2990428894087361E-2</v>
      </c>
    </row>
    <row r="104" spans="1:9">
      <c r="A104" s="19"/>
      <c r="C104" s="26" t="s">
        <v>99</v>
      </c>
      <c r="D104" s="26"/>
      <c r="E104" s="19">
        <f>G104*E103</f>
        <v>2.1428571428571428</v>
      </c>
      <c r="F104" s="19">
        <f>E104*(365.25/7)</f>
        <v>111.81122448979592</v>
      </c>
      <c r="G104" s="19">
        <v>0.2857142857142857</v>
      </c>
      <c r="I104" s="19">
        <f>F104*AVERAGE(H106:H106)</f>
        <v>1.7997265398310675E-2</v>
      </c>
    </row>
    <row r="105" spans="1:9">
      <c r="A105" s="19"/>
      <c r="C105" s="26" t="s">
        <v>100</v>
      </c>
      <c r="D105" s="26"/>
      <c r="E105" s="19">
        <f>G105*E103</f>
        <v>5.3571428571428577</v>
      </c>
      <c r="F105" s="19">
        <f>E105*(365.25/7)</f>
        <v>279.52806122448982</v>
      </c>
      <c r="G105" s="19">
        <v>0.7142857142857143</v>
      </c>
      <c r="I105" s="19">
        <f>F105*AVERAGE(H106:H106)</f>
        <v>4.4993163495776686E-2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1.6096116897416801E-4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39.6</v>
      </c>
      <c r="F108" s="26">
        <f>E108*(365.25/7)</f>
        <v>2066.2714285714287</v>
      </c>
      <c r="G108" s="26">
        <v>0.9973821989528795</v>
      </c>
      <c r="H108" s="27"/>
      <c r="I108" s="26">
        <f>F108*H112</f>
        <v>0.18090935589956228</v>
      </c>
    </row>
    <row r="109" spans="1:9">
      <c r="C109" s="26" t="s">
        <v>102</v>
      </c>
      <c r="D109" s="26"/>
      <c r="E109" s="19">
        <f>G109*E108</f>
        <v>17.519371727748688</v>
      </c>
      <c r="F109" s="19">
        <f>E109*(365.25/7)</f>
        <v>914.13578908002978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21.976963350785336</v>
      </c>
      <c r="F110" s="19">
        <f>E110*(365.25/7)</f>
        <v>1146.7265519820492</v>
      </c>
      <c r="G110" s="19">
        <v>0.55497382198952872</v>
      </c>
    </row>
    <row r="111" spans="1:9">
      <c r="C111" s="26" t="s">
        <v>104</v>
      </c>
      <c r="D111" s="26">
        <f>F108-SUM(F109:F110)</f>
        <v>5.4090875093497743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8.75535292208143E-5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149.69999999999999</v>
      </c>
      <c r="F122" s="30">
        <f>E122*(365.25/7)</f>
        <v>7811.1321428571428</v>
      </c>
      <c r="H122" s="31"/>
      <c r="I122" s="30">
        <f>SUM(I108,I103,I88,I80,I75)</f>
        <v>1.3586617108101819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22.5</v>
      </c>
      <c r="F125" s="26">
        <f t="shared" ref="F125:F133" si="0">E125*(365.25/7)</f>
        <v>1174.0178571428571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7.5</v>
      </c>
      <c r="F126" s="19">
        <f t="shared" si="0"/>
        <v>391.33928571428572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9.3461538461538449</v>
      </c>
      <c r="F127" s="19">
        <f t="shared" si="0"/>
        <v>487.66895604395597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2.3076923076923075</v>
      </c>
      <c r="F128" s="19">
        <f t="shared" si="0"/>
        <v>120.41208791208791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3.3461538461538463</v>
      </c>
      <c r="F129" s="19">
        <f t="shared" si="0"/>
        <v>174.59752747252747</v>
      </c>
      <c r="G129" s="19">
        <v>0.14871794871794872</v>
      </c>
    </row>
    <row r="130" spans="1:9" s="26" customFormat="1">
      <c r="B130" s="26" t="s">
        <v>13</v>
      </c>
      <c r="E130" s="26">
        <f>E12</f>
        <v>7.6</v>
      </c>
      <c r="F130" s="19">
        <f t="shared" si="0"/>
        <v>396.55714285714288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7.6</v>
      </c>
      <c r="F131" s="19">
        <f t="shared" si="0"/>
        <v>396.55714285714288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1.6096116897416801E-4</v>
      </c>
    </row>
    <row r="135" spans="1:9" s="30" customFormat="1">
      <c r="A135" s="30" t="s">
        <v>112</v>
      </c>
      <c r="E135" s="30">
        <f>E10</f>
        <v>30.1</v>
      </c>
      <c r="F135" s="30">
        <f>E135*(365.25/7)</f>
        <v>1570.575</v>
      </c>
      <c r="H135" s="31"/>
      <c r="I135" s="30">
        <f>F135*H134</f>
        <v>0.25280158796160396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24.8</v>
      </c>
      <c r="F138" s="26">
        <f t="shared" ref="F138:F151" si="1">E138*(365.25/7)</f>
        <v>1294.0285714285715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7.0985507246376809</v>
      </c>
      <c r="F139" s="19">
        <f t="shared" si="1"/>
        <v>370.39223602484475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3.9536231884057975</v>
      </c>
      <c r="F140" s="19">
        <f t="shared" si="1"/>
        <v>206.29440993788822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9.2550724637681157</v>
      </c>
      <c r="F141" s="19">
        <f t="shared" si="1"/>
        <v>482.91645962732917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2.336231884057971</v>
      </c>
      <c r="F142" s="19">
        <f t="shared" si="1"/>
        <v>121.90124223602484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0.71884057971014492</v>
      </c>
      <c r="F143" s="19">
        <f t="shared" si="1"/>
        <v>37.508074534161494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0.62898550724637681</v>
      </c>
      <c r="F144" s="19">
        <f t="shared" si="1"/>
        <v>32.819565217391307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0.89855072463768126</v>
      </c>
      <c r="F145" s="19">
        <f t="shared" si="1"/>
        <v>46.885093167701868</v>
      </c>
      <c r="G145" s="19">
        <v>3.6231884057971016E-2</v>
      </c>
    </row>
    <row r="146" spans="1:9" s="26" customFormat="1">
      <c r="B146" s="26" t="s">
        <v>18</v>
      </c>
      <c r="E146" s="26">
        <f>E16</f>
        <v>6</v>
      </c>
      <c r="F146" s="26">
        <f t="shared" si="1"/>
        <v>313.07142857142856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2.5161290322580645</v>
      </c>
      <c r="F147" s="19">
        <f t="shared" si="1"/>
        <v>131.28801843317973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0.67741935483870952</v>
      </c>
      <c r="F148" s="19">
        <f t="shared" si="1"/>
        <v>35.346774193548377</v>
      </c>
      <c r="G148" s="19">
        <v>0.1129032258064516</v>
      </c>
    </row>
    <row r="149" spans="1:9">
      <c r="C149" s="26" t="s">
        <v>122</v>
      </c>
      <c r="D149" s="26"/>
      <c r="E149" s="19">
        <f>G149*E146</f>
        <v>2.129032258064516</v>
      </c>
      <c r="F149" s="19">
        <f t="shared" si="1"/>
        <v>111.08986175115207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0.4838709677419355</v>
      </c>
      <c r="F150" s="19">
        <f t="shared" si="1"/>
        <v>25.247695852534562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0.19354838709677419</v>
      </c>
      <c r="F151" s="19">
        <f t="shared" si="1"/>
        <v>10.099078341013826</v>
      </c>
      <c r="G151" s="19">
        <v>3.2258064516129031E-2</v>
      </c>
    </row>
    <row r="152" spans="1:9">
      <c r="C152" s="26"/>
      <c r="D152" s="5" t="s">
        <v>125</v>
      </c>
      <c r="H152" s="25">
        <f>B468</f>
        <v>1.9783800273003599E-4</v>
      </c>
    </row>
    <row r="153" spans="1:9">
      <c r="C153" s="26"/>
      <c r="D153" s="6" t="s">
        <v>126</v>
      </c>
      <c r="F153" s="26"/>
      <c r="G153" s="30"/>
      <c r="H153" s="25">
        <f>B469</f>
        <v>9.1374598860871899E-5</v>
      </c>
    </row>
    <row r="154" spans="1:9" s="30" customFormat="1">
      <c r="A154" s="30" t="s">
        <v>127</v>
      </c>
      <c r="E154" s="30">
        <f>E14</f>
        <v>30.8</v>
      </c>
      <c r="F154" s="30">
        <f>E154*(365.25/7)</f>
        <v>1607.1000000000001</v>
      </c>
      <c r="H154" s="31"/>
      <c r="I154" s="30">
        <f>F154*AVERAGE(H152:H153)</f>
        <v>0.23239678600837407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57.1</v>
      </c>
      <c r="F157" s="26">
        <f>E157*(365.25/7)</f>
        <v>2979.3964285714287</v>
      </c>
      <c r="G157" s="26">
        <v>1.0151057401812689</v>
      </c>
      <c r="H157" s="27"/>
      <c r="I157" s="26">
        <f>F157*AVERAGE(H159:H160)</f>
        <v>0.28753794264689947</v>
      </c>
    </row>
    <row r="158" spans="1:9">
      <c r="C158" s="26" t="s">
        <v>20</v>
      </c>
      <c r="D158" s="26"/>
      <c r="E158" s="28">
        <f>G158*E157</f>
        <v>57.1</v>
      </c>
      <c r="F158" s="19">
        <f>E158*(365.25/7)</f>
        <v>2979.3964285714287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5.8936399512656897E-5</v>
      </c>
    </row>
    <row r="160" spans="1:9">
      <c r="D160" s="33" t="s">
        <v>129</v>
      </c>
      <c r="E160" s="28"/>
      <c r="F160" s="26"/>
      <c r="H160" s="25">
        <f>B492</f>
        <v>1.3408117941004401E-4</v>
      </c>
    </row>
    <row r="161" spans="2:9" s="26" customFormat="1">
      <c r="B161" s="26" t="s">
        <v>21</v>
      </c>
      <c r="E161" s="32">
        <f>E19</f>
        <v>48.9</v>
      </c>
      <c r="F161" s="26">
        <f>E161*(365.25/7)</f>
        <v>2551.5321428571428</v>
      </c>
      <c r="G161" s="26">
        <v>1</v>
      </c>
      <c r="H161" s="27"/>
      <c r="I161" s="26">
        <f>SUM(I162,I168,I164)</f>
        <v>0.3932349493194161</v>
      </c>
    </row>
    <row r="162" spans="2:9">
      <c r="C162" s="26" t="s">
        <v>130</v>
      </c>
      <c r="D162" s="26"/>
      <c r="E162" s="28">
        <f>G162*E161</f>
        <v>30.402247191011238</v>
      </c>
      <c r="F162" s="19">
        <f>E162*(365.25/7)</f>
        <v>1586.3458266452651</v>
      </c>
      <c r="G162" s="19">
        <v>0.62172284644194764</v>
      </c>
      <c r="I162" s="19">
        <f>F162*H163</f>
        <v>0.21269911938879837</v>
      </c>
    </row>
    <row r="163" spans="2:9">
      <c r="C163" s="26"/>
      <c r="D163" s="33" t="s">
        <v>129</v>
      </c>
      <c r="E163" s="28"/>
      <c r="F163" s="26"/>
      <c r="H163" s="25">
        <f>B492</f>
        <v>1.3408117941004401E-4</v>
      </c>
    </row>
    <row r="164" spans="2:9">
      <c r="C164" s="26" t="s">
        <v>131</v>
      </c>
      <c r="D164" s="26"/>
      <c r="E164" s="28">
        <f>G164*E161</f>
        <v>2.5640449438202246</v>
      </c>
      <c r="F164" s="19">
        <f>E164*(365.25/7)</f>
        <v>133.78820224719101</v>
      </c>
      <c r="G164" s="19">
        <v>5.2434456928838948E-2</v>
      </c>
      <c r="I164" s="19">
        <f>F164*AVERAGE(H165:H167)</f>
        <v>6.9060990250946308E-2</v>
      </c>
    </row>
    <row r="165" spans="2:9">
      <c r="C165" s="26"/>
      <c r="D165" s="33" t="s">
        <v>132</v>
      </c>
      <c r="E165" s="28"/>
      <c r="F165" s="26"/>
      <c r="H165" s="25">
        <f>B479</f>
        <v>8.3899075325234501E-4</v>
      </c>
    </row>
    <row r="166" spans="2:9">
      <c r="C166" s="26"/>
      <c r="D166" s="33" t="s">
        <v>133</v>
      </c>
      <c r="E166" s="28"/>
      <c r="F166" s="26"/>
      <c r="H166" s="25">
        <f>B478</f>
        <v>4.6337524758036899E-4</v>
      </c>
    </row>
    <row r="167" spans="2:9">
      <c r="C167" s="26"/>
      <c r="D167" s="33" t="s">
        <v>134</v>
      </c>
      <c r="E167" s="28"/>
      <c r="F167" s="26"/>
      <c r="H167" s="25">
        <f>B470</f>
        <v>2.4622324151349502E-4</v>
      </c>
    </row>
    <row r="168" spans="2:9">
      <c r="C168" s="26" t="s">
        <v>135</v>
      </c>
      <c r="D168" s="26"/>
      <c r="E168" s="28">
        <f>G168*E161</f>
        <v>15.933707865168538</v>
      </c>
      <c r="F168" s="19">
        <f>E168*(365.25/7)</f>
        <v>831.3981139646869</v>
      </c>
      <c r="G168" s="19">
        <v>0.32584269662921345</v>
      </c>
      <c r="I168" s="19">
        <f>F168*H169</f>
        <v>0.11147483967967139</v>
      </c>
    </row>
    <row r="169" spans="2:9">
      <c r="C169" s="26"/>
      <c r="D169" s="33" t="s">
        <v>129</v>
      </c>
      <c r="E169" s="28"/>
      <c r="F169" s="26"/>
      <c r="H169" s="25">
        <f>B492</f>
        <v>1.3408117941004401E-4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12.5</v>
      </c>
      <c r="F170" s="26">
        <f>E170*(365.25/7)</f>
        <v>652.23214285714289</v>
      </c>
      <c r="G170" s="26">
        <v>1</v>
      </c>
      <c r="H170" s="27"/>
      <c r="I170" s="26">
        <f>SUM(I171,I175)</f>
        <v>0.10850958053999502</v>
      </c>
    </row>
    <row r="171" spans="2:9">
      <c r="C171" s="26" t="s">
        <v>137</v>
      </c>
      <c r="D171" s="26"/>
      <c r="E171" s="28">
        <f>G171*E170</f>
        <v>2.265625</v>
      </c>
      <c r="F171" s="19">
        <f>E171*(365.25/7)</f>
        <v>118.21707589285715</v>
      </c>
      <c r="G171" s="19">
        <v>0.18124999999999999</v>
      </c>
      <c r="I171" s="19">
        <f>F171*AVERAGE(H172:H174)</f>
        <v>6.1023230663101315E-2</v>
      </c>
    </row>
    <row r="172" spans="2:9">
      <c r="C172" s="26"/>
      <c r="D172" s="33" t="s">
        <v>132</v>
      </c>
      <c r="E172" s="28"/>
      <c r="F172" s="26"/>
      <c r="H172" s="25">
        <f>B479</f>
        <v>8.3899075325234501E-4</v>
      </c>
    </row>
    <row r="173" spans="2:9">
      <c r="C173" s="26"/>
      <c r="D173" s="33" t="s">
        <v>133</v>
      </c>
      <c r="E173" s="28"/>
      <c r="F173" s="26"/>
      <c r="H173" s="25">
        <f>B478</f>
        <v>4.6337524758036899E-4</v>
      </c>
    </row>
    <row r="174" spans="2:9">
      <c r="C174" s="26"/>
      <c r="D174" s="33" t="s">
        <v>134</v>
      </c>
      <c r="E174" s="28"/>
      <c r="F174" s="26"/>
      <c r="H174" s="25">
        <f>B470</f>
        <v>2.4622324151349502E-4</v>
      </c>
    </row>
    <row r="175" spans="2:9">
      <c r="C175" s="26" t="s">
        <v>138</v>
      </c>
      <c r="D175" s="26"/>
      <c r="E175" s="28">
        <f>G175*E170</f>
        <v>10.234375</v>
      </c>
      <c r="F175" s="19">
        <f>E175*(365.25/7)</f>
        <v>534.01506696428578</v>
      </c>
      <c r="G175" s="19">
        <v>0.81874999999999998</v>
      </c>
      <c r="I175" s="19">
        <f>F175*H176</f>
        <v>4.7486349876893694E-2</v>
      </c>
    </row>
    <row r="176" spans="2:9">
      <c r="C176" s="26"/>
      <c r="D176" s="33" t="s">
        <v>139</v>
      </c>
      <c r="E176" s="28"/>
      <c r="F176" s="26"/>
      <c r="H176" s="25">
        <f>B555</f>
        <v>8.8923239838230102E-5</v>
      </c>
    </row>
    <row r="177" spans="1:9" s="26" customFormat="1">
      <c r="B177" s="26" t="s">
        <v>23</v>
      </c>
      <c r="E177" s="32">
        <f>E21</f>
        <v>26.4</v>
      </c>
      <c r="F177" s="26">
        <f>E177*(365.25/7)</f>
        <v>1377.5142857142857</v>
      </c>
      <c r="G177" s="26">
        <v>0.99595141700404854</v>
      </c>
      <c r="H177" s="27"/>
      <c r="I177" s="26">
        <f>SUM(I178,I180,I182,I184)</f>
        <v>9.7442522857734803E-2</v>
      </c>
    </row>
    <row r="178" spans="1:9">
      <c r="A178" s="34"/>
      <c r="C178" s="26" t="s">
        <v>140</v>
      </c>
      <c r="D178" s="26"/>
      <c r="E178" s="28">
        <f>G178*E177</f>
        <v>2.3514170040485829</v>
      </c>
      <c r="F178" s="19">
        <f>E178*(365.25/7)</f>
        <v>122.69358010410642</v>
      </c>
      <c r="G178" s="19">
        <v>8.9068825910931182E-2</v>
      </c>
      <c r="I178" s="19">
        <f>F178*H179</f>
        <v>1.4763694260168452E-2</v>
      </c>
    </row>
    <row r="179" spans="1:9">
      <c r="D179" s="33" t="s">
        <v>140</v>
      </c>
      <c r="E179" s="28"/>
      <c r="H179" s="25">
        <f>B489</f>
        <v>1.2032980248552E-4</v>
      </c>
    </row>
    <row r="180" spans="1:9">
      <c r="C180" s="26" t="s">
        <v>141</v>
      </c>
      <c r="D180" s="26"/>
      <c r="E180" s="28">
        <f>G180*E177</f>
        <v>1.068825910931174</v>
      </c>
      <c r="F180" s="19">
        <f>E180*(365.25/7)</f>
        <v>55.769809138230187</v>
      </c>
      <c r="G180" s="19">
        <v>4.048582995951417E-2</v>
      </c>
      <c r="I180" s="19">
        <f>F180*H181</f>
        <v>8.8970256857475415E-3</v>
      </c>
    </row>
    <row r="181" spans="1:9">
      <c r="D181" s="33" t="s">
        <v>142</v>
      </c>
      <c r="E181" s="28"/>
      <c r="H181" s="25">
        <f>B491</f>
        <v>1.5953121990601601E-4</v>
      </c>
    </row>
    <row r="182" spans="1:9">
      <c r="C182" s="26" t="s">
        <v>143</v>
      </c>
      <c r="D182" s="26"/>
      <c r="E182" s="28">
        <f>G182*E177</f>
        <v>22.872874493927124</v>
      </c>
      <c r="F182" s="19">
        <f>E182*(365.25/7)</f>
        <v>1193.473915558126</v>
      </c>
      <c r="G182" s="19">
        <v>0.8663967611336032</v>
      </c>
      <c r="I182" s="19">
        <f>F182*H183</f>
        <v>7.3356649768050758E-2</v>
      </c>
    </row>
    <row r="183" spans="1:9">
      <c r="D183" s="33" t="s">
        <v>144</v>
      </c>
      <c r="E183" s="28"/>
      <c r="F183" s="26"/>
      <c r="H183" s="25">
        <f>B541</f>
        <v>6.1464811934113902E-5</v>
      </c>
    </row>
    <row r="184" spans="1:9">
      <c r="C184" s="26" t="s">
        <v>145</v>
      </c>
      <c r="D184" s="34">
        <f>F177-SUM(F182,F180,F178)</f>
        <v>5.5769809138232631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4.2515314376805237E-4</v>
      </c>
    </row>
    <row r="185" spans="1:9">
      <c r="D185" s="29" t="s">
        <v>146</v>
      </c>
      <c r="E185" s="28"/>
      <c r="F185" s="26"/>
      <c r="H185" s="25">
        <f>B540</f>
        <v>7.6233566213980704E-5</v>
      </c>
    </row>
    <row r="186" spans="1:9" s="26" customFormat="1">
      <c r="B186" s="26" t="s">
        <v>24</v>
      </c>
      <c r="E186" s="32">
        <f>E22</f>
        <v>34.200000000000003</v>
      </c>
      <c r="F186" s="26">
        <f>E186*(365.25/7)</f>
        <v>1784.507142857143</v>
      </c>
      <c r="G186" s="26">
        <v>0.99722991689750695</v>
      </c>
      <c r="H186" s="27"/>
      <c r="I186" s="26">
        <f>SUM(I187,I189,I191,I193,I195)</f>
        <v>2.9716316081313052</v>
      </c>
    </row>
    <row r="187" spans="1:9">
      <c r="C187" s="26" t="s">
        <v>147</v>
      </c>
      <c r="D187" s="26"/>
      <c r="E187" s="28">
        <f>G187*E186</f>
        <v>29.463157894736845</v>
      </c>
      <c r="F187" s="19">
        <f>E187*(365.25/7)</f>
        <v>1537.3454887218047</v>
      </c>
      <c r="G187" s="19">
        <v>0.86149584487534625</v>
      </c>
      <c r="I187" s="19">
        <f>F187*H188</f>
        <v>2.8334805966077807</v>
      </c>
    </row>
    <row r="188" spans="1:9">
      <c r="D188" s="33" t="s">
        <v>148</v>
      </c>
      <c r="E188" s="28"/>
      <c r="H188" s="25">
        <f>B486</f>
        <v>1.8430994317117501E-3</v>
      </c>
    </row>
    <row r="189" spans="1:9">
      <c r="C189" s="26" t="s">
        <v>149</v>
      </c>
      <c r="D189" s="26"/>
      <c r="E189" s="28">
        <f>G189*E186</f>
        <v>3.3157894736842106</v>
      </c>
      <c r="F189" s="19">
        <f>E189*(365.25/7)</f>
        <v>173.01315789473685</v>
      </c>
      <c r="G189" s="19">
        <v>9.6952908587257608E-2</v>
      </c>
      <c r="I189" s="19">
        <f>F189*H190</f>
        <v>0.12078622069866525</v>
      </c>
    </row>
    <row r="190" spans="1:9">
      <c r="C190" s="26"/>
      <c r="D190" s="33" t="s">
        <v>150</v>
      </c>
      <c r="E190" s="28"/>
      <c r="H190" s="25">
        <f>B488</f>
        <v>6.9813314876405498E-4</v>
      </c>
    </row>
    <row r="191" spans="1:9">
      <c r="C191" s="26" t="s">
        <v>151</v>
      </c>
      <c r="D191" s="26"/>
      <c r="E191" s="28">
        <f>G191*E186</f>
        <v>1.0421052631578949</v>
      </c>
      <c r="F191" s="19">
        <f>E191*(365.25/7)</f>
        <v>54.375563909774442</v>
      </c>
      <c r="G191" s="19">
        <v>3.0470914127423823E-2</v>
      </c>
      <c r="I191" s="19">
        <f>F191*H192</f>
        <v>1.3809750001669912E-2</v>
      </c>
    </row>
    <row r="192" spans="1:9">
      <c r="C192" s="26"/>
      <c r="D192" s="33" t="s">
        <v>152</v>
      </c>
      <c r="E192" s="28"/>
      <c r="H192" s="25">
        <f>B459</f>
        <v>2.53969779965583E-4</v>
      </c>
    </row>
    <row r="193" spans="1:9">
      <c r="C193" s="26" t="s">
        <v>153</v>
      </c>
      <c r="D193" s="34">
        <f>F186-SUM(F187,F189,F191,F195)</f>
        <v>4.9432330827066835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8.887602057972815E-4</v>
      </c>
    </row>
    <row r="194" spans="1:9">
      <c r="C194" s="26"/>
      <c r="D194" s="33" t="s">
        <v>154</v>
      </c>
      <c r="E194" s="28"/>
      <c r="H194" s="25">
        <f>B473</f>
        <v>1.7979330347713199E-4</v>
      </c>
    </row>
    <row r="195" spans="1:9">
      <c r="C195" s="26" t="s">
        <v>155</v>
      </c>
      <c r="D195" s="26"/>
      <c r="E195" s="28">
        <f>G195*E186</f>
        <v>0.28421052631578947</v>
      </c>
      <c r="F195" s="19">
        <f>E195*(365.25/7)</f>
        <v>14.829699248120301</v>
      </c>
      <c r="G195" s="19">
        <v>8.3102493074792231E-3</v>
      </c>
      <c r="I195" s="19">
        <f>F195*H196</f>
        <v>2.6662806173918894E-3</v>
      </c>
    </row>
    <row r="196" spans="1:9">
      <c r="C196" s="26"/>
      <c r="D196" s="33" t="s">
        <v>154</v>
      </c>
      <c r="E196" s="28"/>
      <c r="H196" s="25">
        <f>B473</f>
        <v>1.7979330347713199E-4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12.499999999999986</v>
      </c>
      <c r="F197" s="26">
        <f>E197*(365.25/7)</f>
        <v>652.23214285714209</v>
      </c>
      <c r="G197" s="26">
        <v>1</v>
      </c>
      <c r="H197" s="27"/>
      <c r="I197" s="26">
        <f>F197*H199</f>
        <v>3.3016039758590736E-2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5.0620074646983798E-5</v>
      </c>
    </row>
    <row r="200" spans="1:9" s="30" customFormat="1">
      <c r="A200" s="30" t="s">
        <v>157</v>
      </c>
      <c r="E200" s="35">
        <f>E17</f>
        <v>191.6</v>
      </c>
      <c r="F200" s="30">
        <f>E200*(365.25/7)</f>
        <v>9997.4142857142851</v>
      </c>
      <c r="H200" s="31"/>
      <c r="I200" s="30">
        <f>SUM(I161,I170,I157,I177,I186,I197)</f>
        <v>3.8913726432539413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17.5</v>
      </c>
      <c r="F203" s="26">
        <f>E203*(365.25/7)</f>
        <v>913.125</v>
      </c>
      <c r="G203" s="26">
        <v>0.97826086956521752</v>
      </c>
      <c r="H203" s="27"/>
      <c r="I203" s="26">
        <f>SUM(I204,I206,I208)</f>
        <v>0.15965026321600981</v>
      </c>
    </row>
    <row r="204" spans="1:9">
      <c r="A204" s="19"/>
      <c r="C204" s="26" t="s">
        <v>159</v>
      </c>
      <c r="D204" s="26"/>
      <c r="E204" s="28">
        <f>G204*E203</f>
        <v>14.836956521739133</v>
      </c>
      <c r="F204" s="19">
        <f>E204*(365.25/7)</f>
        <v>774.17119565217411</v>
      </c>
      <c r="G204" s="19">
        <v>0.84782608695652184</v>
      </c>
      <c r="I204" s="19">
        <f>F204*H205</f>
        <v>0.13432193732830397</v>
      </c>
    </row>
    <row r="205" spans="1:9">
      <c r="A205" s="19"/>
      <c r="C205" s="26"/>
      <c r="D205" s="33" t="s">
        <v>160</v>
      </c>
      <c r="E205" s="28"/>
      <c r="H205" s="25">
        <f>B484</f>
        <v>1.73504178510735E-4</v>
      </c>
    </row>
    <row r="206" spans="1:9">
      <c r="A206" s="19"/>
      <c r="C206" s="26" t="s">
        <v>161</v>
      </c>
      <c r="D206" s="26"/>
      <c r="E206" s="28">
        <f>G206*E203</f>
        <v>2.2826086956521738</v>
      </c>
      <c r="F206" s="19">
        <f>E206*(365.25/7)</f>
        <v>119.10326086956522</v>
      </c>
      <c r="G206" s="19">
        <v>0.13043478260869565</v>
      </c>
      <c r="I206" s="19">
        <f>F206*H207</f>
        <v>2.3563151249069231E-2</v>
      </c>
    </row>
    <row r="207" spans="1:9">
      <c r="A207" s="19"/>
      <c r="C207" s="26"/>
      <c r="D207" s="33" t="s">
        <v>125</v>
      </c>
      <c r="E207" s="28"/>
      <c r="H207" s="25">
        <f>B468</f>
        <v>1.9783800273003599E-4</v>
      </c>
    </row>
    <row r="208" spans="1:9">
      <c r="A208" s="19"/>
      <c r="C208" s="26" t="s">
        <v>162</v>
      </c>
      <c r="D208" s="26">
        <f>F203-SUM(F204,F206)</f>
        <v>19.850543478260647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1.7651746386365859E-3</v>
      </c>
    </row>
    <row r="209" spans="1:9">
      <c r="A209" s="19"/>
      <c r="C209" s="26"/>
      <c r="D209" s="33" t="s">
        <v>139</v>
      </c>
      <c r="E209" s="28"/>
      <c r="H209" s="25">
        <f>B555</f>
        <v>8.8923239838230102E-5</v>
      </c>
    </row>
    <row r="210" spans="1:9" s="26" customFormat="1">
      <c r="B210" s="26" t="s">
        <v>28</v>
      </c>
      <c r="E210" s="32">
        <f>E234-SUM(E203,E213,E220,E223,E227)</f>
        <v>4.1000000000000014</v>
      </c>
      <c r="F210" s="26">
        <f>E210*(365.25/7)</f>
        <v>213.93214285714294</v>
      </c>
      <c r="G210" s="26">
        <v>1</v>
      </c>
      <c r="H210" s="27"/>
      <c r="I210" s="26">
        <f>F211*H212</f>
        <v>4.2323907862613891E-2</v>
      </c>
    </row>
    <row r="211" spans="1:9">
      <c r="A211" s="19"/>
      <c r="C211" s="26" t="s">
        <v>28</v>
      </c>
      <c r="D211" s="26"/>
      <c r="E211" s="28">
        <f>G211*E210</f>
        <v>4.1000000000000014</v>
      </c>
      <c r="F211" s="19">
        <f>E211*(365.25/7)</f>
        <v>213.93214285714294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1.9783800273003599E-4</v>
      </c>
    </row>
    <row r="213" spans="1:9" s="26" customFormat="1">
      <c r="B213" s="26" t="s">
        <v>29</v>
      </c>
      <c r="E213" s="32">
        <f>E27</f>
        <v>12</v>
      </c>
      <c r="F213" s="26">
        <f>E213*(365.25/7)</f>
        <v>626.14285714285711</v>
      </c>
      <c r="G213" s="26">
        <v>1</v>
      </c>
      <c r="H213" s="27"/>
      <c r="I213" s="26">
        <f>SUM(I214,I215,I217)</f>
        <v>7.9675019801938779E-2</v>
      </c>
    </row>
    <row r="214" spans="1:9">
      <c r="A214" s="19"/>
      <c r="C214" s="26" t="s">
        <v>163</v>
      </c>
      <c r="D214" s="26"/>
      <c r="E214" s="28">
        <f>G214*E213</f>
        <v>10</v>
      </c>
      <c r="F214" s="19">
        <f>E214*(365.25/7)</f>
        <v>521.78571428571433</v>
      </c>
      <c r="G214" s="19">
        <v>0.83333333333333326</v>
      </c>
      <c r="I214" s="19">
        <f>F214*H216</f>
        <v>6.9034250233572694E-2</v>
      </c>
    </row>
    <row r="215" spans="1:9">
      <c r="A215" s="19"/>
      <c r="C215" s="26" t="s">
        <v>164</v>
      </c>
      <c r="D215" s="26"/>
      <c r="E215" s="28">
        <f>G215*E213</f>
        <v>1</v>
      </c>
      <c r="F215" s="19">
        <f>E215*(365.25/7)</f>
        <v>52.178571428571431</v>
      </c>
      <c r="G215" s="19">
        <v>8.3333333333333329E-2</v>
      </c>
      <c r="I215" s="19">
        <f>F215*H216</f>
        <v>6.9034250233572687E-3</v>
      </c>
    </row>
    <row r="216" spans="1:9">
      <c r="A216" s="19"/>
      <c r="C216" s="26"/>
      <c r="D216" s="33" t="s">
        <v>165</v>
      </c>
      <c r="E216" s="28"/>
      <c r="H216" s="25">
        <f>B482</f>
        <v>1.32303833438743E-4</v>
      </c>
    </row>
    <row r="217" spans="1:9">
      <c r="A217" s="19"/>
      <c r="C217" s="26" t="s">
        <v>166</v>
      </c>
      <c r="D217" s="26"/>
      <c r="E217" s="28">
        <f>G217*E213</f>
        <v>1</v>
      </c>
      <c r="F217" s="19">
        <f>E217*(365.25/7)</f>
        <v>52.178571428571431</v>
      </c>
      <c r="G217" s="19">
        <v>8.3333333333333329E-2</v>
      </c>
      <c r="I217" s="19">
        <f>F217*AVERAGE(H218:H219)</f>
        <v>3.7373445450088129E-3</v>
      </c>
    </row>
    <row r="218" spans="1:9">
      <c r="A218" s="19"/>
      <c r="C218" s="26"/>
      <c r="D218" s="33" t="s">
        <v>139</v>
      </c>
      <c r="E218" s="28"/>
      <c r="H218" s="25">
        <f>B555</f>
        <v>8.8923239838230102E-5</v>
      </c>
    </row>
    <row r="219" spans="1:9">
      <c r="A219" s="19"/>
      <c r="C219" s="26"/>
      <c r="D219" s="33" t="s">
        <v>167</v>
      </c>
      <c r="E219" s="28"/>
      <c r="H219" s="25">
        <f>B528</f>
        <v>5.4328844022477301E-5</v>
      </c>
    </row>
    <row r="220" spans="1:9" s="26" customFormat="1">
      <c r="B220" s="26" t="s">
        <v>168</v>
      </c>
      <c r="E220" s="32">
        <f>E28</f>
        <v>2.9</v>
      </c>
      <c r="F220" s="26">
        <f>E220*(365.25/7)</f>
        <v>151.31785714285715</v>
      </c>
      <c r="G220" s="26">
        <v>1</v>
      </c>
      <c r="H220" s="27"/>
      <c r="I220" s="26">
        <f>F220*H222</f>
        <v>2.2128795353869274E-2</v>
      </c>
    </row>
    <row r="221" spans="1:9">
      <c r="A221" s="19"/>
      <c r="C221" s="26" t="s">
        <v>168</v>
      </c>
      <c r="D221" s="26"/>
      <c r="E221" s="28">
        <f>G221*E220</f>
        <v>2.9</v>
      </c>
      <c r="F221" s="19">
        <f>E221*(365.25/7)</f>
        <v>151.31785714285715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1.4624047532590801E-4</v>
      </c>
    </row>
    <row r="223" spans="1:9" s="26" customFormat="1">
      <c r="B223" s="26" t="s">
        <v>31</v>
      </c>
      <c r="E223" s="32">
        <f>E29</f>
        <v>5.6</v>
      </c>
      <c r="F223" s="26">
        <f>E223*(365.25/7)</f>
        <v>292.2</v>
      </c>
      <c r="G223" s="26">
        <v>1</v>
      </c>
      <c r="H223" s="27"/>
      <c r="I223" s="26">
        <f>SUM(I224:I225)</f>
        <v>4.2731466890230316E-2</v>
      </c>
    </row>
    <row r="224" spans="1:9">
      <c r="A224" s="19"/>
      <c r="C224" s="26" t="s">
        <v>170</v>
      </c>
      <c r="D224" s="26"/>
      <c r="E224" s="28">
        <f>G224*E223</f>
        <v>2.6833333333333331</v>
      </c>
      <c r="F224" s="19">
        <f>E224*(365.25/7)</f>
        <v>140.01249999999999</v>
      </c>
      <c r="G224" s="19">
        <v>0.47916666666666663</v>
      </c>
      <c r="I224" s="19">
        <f>F224*H226</f>
        <v>2.0475494551568694E-2</v>
      </c>
    </row>
    <row r="225" spans="1:9">
      <c r="A225" s="19"/>
      <c r="C225" s="26" t="s">
        <v>171</v>
      </c>
      <c r="D225" s="26"/>
      <c r="E225" s="28">
        <f>G225*E223</f>
        <v>2.9166666666666665</v>
      </c>
      <c r="F225" s="19">
        <f>E225*(365.25/7)</f>
        <v>152.1875</v>
      </c>
      <c r="G225" s="19">
        <v>0.52083333333333337</v>
      </c>
      <c r="I225" s="19">
        <f>F225*H226</f>
        <v>2.2255972338661625E-2</v>
      </c>
    </row>
    <row r="226" spans="1:9">
      <c r="A226" s="19"/>
      <c r="D226" s="6" t="s">
        <v>169</v>
      </c>
      <c r="E226" s="28"/>
      <c r="H226" s="25">
        <f>B485</f>
        <v>1.4624047532590801E-4</v>
      </c>
    </row>
    <row r="227" spans="1:9" s="26" customFormat="1">
      <c r="B227" s="26" t="s">
        <v>32</v>
      </c>
      <c r="E227" s="32">
        <f>E30</f>
        <v>8.6</v>
      </c>
      <c r="F227" s="26">
        <f>E227*(365.25/7)</f>
        <v>448.73571428571427</v>
      </c>
      <c r="G227" s="26">
        <v>0.9882352941176471</v>
      </c>
      <c r="H227" s="27"/>
      <c r="I227" s="26">
        <f>SUM(I228,I231)</f>
        <v>5.3046980472466289E-2</v>
      </c>
    </row>
    <row r="228" spans="1:9">
      <c r="A228" s="19"/>
      <c r="C228" s="26" t="s">
        <v>172</v>
      </c>
      <c r="D228" s="26"/>
      <c r="E228" s="28">
        <f>G228*E227</f>
        <v>6.2729411764705887</v>
      </c>
      <c r="F228" s="19">
        <f>E228*(365.25/7)</f>
        <v>327.31310924369751</v>
      </c>
      <c r="G228" s="19">
        <v>0.72941176470588243</v>
      </c>
      <c r="I228" s="19">
        <f>F228*AVERAGE(H229:H230)</f>
        <v>4.5461886859775771E-2</v>
      </c>
    </row>
    <row r="229" spans="1:9">
      <c r="A229" s="19"/>
      <c r="C229" s="6"/>
      <c r="D229" s="6" t="s">
        <v>169</v>
      </c>
      <c r="E229" s="28"/>
      <c r="H229" s="25">
        <f>B485</f>
        <v>1.4624047532590801E-4</v>
      </c>
    </row>
    <row r="230" spans="1:9">
      <c r="A230" s="19"/>
      <c r="C230" s="36"/>
      <c r="D230" s="36" t="s">
        <v>173</v>
      </c>
      <c r="E230" s="28"/>
      <c r="H230" s="25">
        <f>B476</f>
        <v>1.3154789046745599E-4</v>
      </c>
    </row>
    <row r="231" spans="1:9">
      <c r="A231" s="19"/>
      <c r="C231" s="26" t="s">
        <v>174</v>
      </c>
      <c r="D231" s="26"/>
      <c r="E231" s="28">
        <f>G231*E227</f>
        <v>2.2258823529411766</v>
      </c>
      <c r="F231" s="19">
        <f>E231*(365.25/7)</f>
        <v>116.14336134453782</v>
      </c>
      <c r="G231" s="19">
        <v>0.25882352941176473</v>
      </c>
      <c r="I231" s="19">
        <f>F231*AVERAGE(H232:H233)</f>
        <v>7.5850936126905166E-3</v>
      </c>
    </row>
    <row r="232" spans="1:9">
      <c r="A232" s="19"/>
      <c r="D232" s="37" t="s">
        <v>146</v>
      </c>
      <c r="E232" s="28"/>
      <c r="H232" s="25">
        <f>B540</f>
        <v>7.6233566213980704E-5</v>
      </c>
    </row>
    <row r="233" spans="1:9">
      <c r="A233" s="19"/>
      <c r="D233" s="6" t="s">
        <v>175</v>
      </c>
      <c r="E233" s="28"/>
      <c r="H233" s="25">
        <f>B556</f>
        <v>5.4382484929733503E-5</v>
      </c>
    </row>
    <row r="234" spans="1:9" s="30" customFormat="1">
      <c r="A234" s="30" t="s">
        <v>176</v>
      </c>
      <c r="E234" s="35">
        <f>E24</f>
        <v>50.7</v>
      </c>
      <c r="F234" s="30">
        <f>E234*(365.25/7)</f>
        <v>2645.4535714285716</v>
      </c>
      <c r="H234" s="31"/>
      <c r="I234" s="30">
        <f>SUM(I227,I220,I213,I210,I203,I223)</f>
        <v>0.39955643359712834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8.8000000000000007</v>
      </c>
      <c r="F237" s="26">
        <f>E237*(365.25/7)</f>
        <v>459.17142857142863</v>
      </c>
      <c r="G237" s="26">
        <v>0.98648648648648651</v>
      </c>
      <c r="H237" s="27"/>
      <c r="I237" s="26">
        <f>SUM(I238,I239,I241)</f>
        <v>5.9643063280378404E-2</v>
      </c>
    </row>
    <row r="238" spans="1:9">
      <c r="C238" s="26" t="s">
        <v>177</v>
      </c>
      <c r="D238" s="26"/>
      <c r="E238" s="19">
        <f>G238*E237</f>
        <v>7.0162162162162165</v>
      </c>
      <c r="F238" s="19">
        <f>E238*(365.25/7)</f>
        <v>366.09613899613902</v>
      </c>
      <c r="G238" s="19">
        <v>0.79729729729729726</v>
      </c>
      <c r="I238" s="19">
        <f>F238*H240</f>
        <v>4.8159174793222639E-2</v>
      </c>
    </row>
    <row r="239" spans="1:9">
      <c r="C239" s="26" t="s">
        <v>178</v>
      </c>
      <c r="D239" s="26"/>
      <c r="E239" s="19">
        <f>G239*E237</f>
        <v>0.23783783783783788</v>
      </c>
      <c r="F239" s="19">
        <f>E239*(365.25/7)</f>
        <v>12.410038610038614</v>
      </c>
      <c r="G239" s="19">
        <v>2.7027027027027029E-2</v>
      </c>
      <c r="I239" s="19">
        <f>F239*H240</f>
        <v>1.6325143997702593E-3</v>
      </c>
    </row>
    <row r="240" spans="1:9">
      <c r="C240" s="26"/>
      <c r="D240" s="36" t="s">
        <v>173</v>
      </c>
      <c r="H240" s="25">
        <f>B476</f>
        <v>1.3154789046745599E-4</v>
      </c>
    </row>
    <row r="241" spans="1:9">
      <c r="C241" s="26" t="s">
        <v>179</v>
      </c>
      <c r="D241" s="26"/>
      <c r="E241" s="19">
        <f>G241*E237</f>
        <v>1.4270270270270269</v>
      </c>
      <c r="F241" s="19">
        <f>E241*(365.25/7)</f>
        <v>74.460231660231656</v>
      </c>
      <c r="G241" s="19">
        <v>0.16216216216216214</v>
      </c>
      <c r="I241" s="19">
        <f>F241*H242</f>
        <v>9.8513740873855064E-3</v>
      </c>
    </row>
    <row r="242" spans="1:9">
      <c r="C242" s="26"/>
      <c r="D242" s="33" t="s">
        <v>165</v>
      </c>
      <c r="H242" s="25">
        <f>B482</f>
        <v>1.32303833438743E-4</v>
      </c>
    </row>
    <row r="243" spans="1:9" s="26" customFormat="1">
      <c r="B243" s="26" t="s">
        <v>35</v>
      </c>
      <c r="D243" s="26" t="s">
        <v>136</v>
      </c>
      <c r="E243" s="26">
        <f>(E251-E237)/2</f>
        <v>9</v>
      </c>
      <c r="F243" s="26">
        <f>E243*(365.25/7)</f>
        <v>469.60714285714289</v>
      </c>
      <c r="G243" s="26">
        <v>0.96129032258064506</v>
      </c>
      <c r="H243" s="27"/>
      <c r="I243" s="26">
        <f>SUM(I244,I245,I246)</f>
        <v>1.9939515157732395E-2</v>
      </c>
    </row>
    <row r="244" spans="1:9">
      <c r="C244" s="26" t="s">
        <v>180</v>
      </c>
      <c r="D244" s="26"/>
      <c r="E244" s="19">
        <f>G244*E243</f>
        <v>6.096774193548387</v>
      </c>
      <c r="F244" s="19">
        <f>E244*(365.25/7)</f>
        <v>318.12096774193549</v>
      </c>
      <c r="G244" s="19">
        <v>0.67741935483870963</v>
      </c>
      <c r="I244" s="19">
        <f>F244*H247</f>
        <v>1.359512397118118E-2</v>
      </c>
    </row>
    <row r="245" spans="1:9">
      <c r="C245" s="26" t="s">
        <v>181</v>
      </c>
      <c r="D245" s="26"/>
      <c r="E245" s="19">
        <f>G245*E243</f>
        <v>2.5548387096774192</v>
      </c>
      <c r="F245" s="19">
        <f>E245*(365.25/7)</f>
        <v>133.3078341013825</v>
      </c>
      <c r="G245" s="19">
        <v>0.28387096774193549</v>
      </c>
      <c r="I245" s="19">
        <f>F245*H247</f>
        <v>5.6970043307806853E-3</v>
      </c>
    </row>
    <row r="246" spans="1:9">
      <c r="C246" s="26" t="s">
        <v>182</v>
      </c>
      <c r="D246" s="26"/>
      <c r="E246" s="19">
        <f>G246*E243</f>
        <v>0.29032258064516125</v>
      </c>
      <c r="F246" s="19">
        <f>E246*(365.25/7)</f>
        <v>15.148617511520737</v>
      </c>
      <c r="G246" s="19">
        <v>3.2258064516129031E-2</v>
      </c>
      <c r="I246" s="19">
        <f>F246*H247</f>
        <v>6.4738685577053225E-4</v>
      </c>
    </row>
    <row r="247" spans="1:9">
      <c r="C247" s="26"/>
      <c r="D247" s="36" t="s">
        <v>183</v>
      </c>
      <c r="H247" s="25">
        <f>B550</f>
        <v>4.2735705438346799E-5</v>
      </c>
    </row>
    <row r="248" spans="1:9" s="26" customFormat="1">
      <c r="B248" s="26" t="s">
        <v>36</v>
      </c>
      <c r="D248" s="26" t="s">
        <v>136</v>
      </c>
      <c r="E248" s="26">
        <f>(E251-E237)/2</f>
        <v>9</v>
      </c>
      <c r="F248" s="19">
        <f>E248*(365.25/7)</f>
        <v>469.60714285714289</v>
      </c>
      <c r="G248" s="26">
        <v>1</v>
      </c>
      <c r="H248" s="27"/>
      <c r="I248" s="26">
        <f>F248*H250</f>
        <v>3.0805295029687815E-2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6.5598012079341302E-5</v>
      </c>
    </row>
    <row r="251" spans="1:9" s="30" customFormat="1">
      <c r="A251" s="30" t="s">
        <v>185</v>
      </c>
      <c r="E251" s="30">
        <f>E31</f>
        <v>26.8</v>
      </c>
      <c r="F251" s="30">
        <f>E251*(365.25/7)</f>
        <v>1398.3857142857144</v>
      </c>
      <c r="H251" s="31"/>
      <c r="I251" s="30">
        <f>SUM(I248,I243,I237)</f>
        <v>0.1103878734677986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51.1</v>
      </c>
      <c r="F254" s="26">
        <f>E254*(365.25/7)</f>
        <v>2666.3250000000003</v>
      </c>
      <c r="G254" s="26">
        <v>0.96780684104627757</v>
      </c>
      <c r="H254" s="27"/>
      <c r="I254" s="26">
        <f>F254*H259</f>
        <v>0.26402323171156145</v>
      </c>
    </row>
    <row r="255" spans="1:9">
      <c r="C255" s="26" t="s">
        <v>186</v>
      </c>
      <c r="D255" s="26"/>
      <c r="E255" s="19">
        <f>G255*E254</f>
        <v>11.104225352112676</v>
      </c>
      <c r="F255" s="19">
        <f>E255*(365.25/7)</f>
        <v>579.40261569416498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37.630985915492957</v>
      </c>
      <c r="F256" s="19">
        <f>E256*(365.25/7)</f>
        <v>1963.5310865191148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0.71971830985915486</v>
      </c>
      <c r="F258" s="19">
        <f>E258*(365.25/7)</f>
        <v>37.553873239436619</v>
      </c>
      <c r="G258" s="19">
        <v>1.408450704225352E-2</v>
      </c>
    </row>
    <row r="259" spans="1:9">
      <c r="C259" s="26"/>
      <c r="D259" s="33" t="s">
        <v>190</v>
      </c>
      <c r="H259" s="25">
        <f>B481</f>
        <v>9.9021399008583497E-5</v>
      </c>
    </row>
    <row r="260" spans="1:9" s="26" customFormat="1">
      <c r="B260" s="26" t="s">
        <v>39</v>
      </c>
      <c r="E260" s="26">
        <f>E37</f>
        <v>61.3</v>
      </c>
      <c r="F260" s="26">
        <f>E260*(365.25/7)</f>
        <v>3198.5464285714284</v>
      </c>
      <c r="G260" s="26">
        <v>1</v>
      </c>
      <c r="H260" s="27"/>
      <c r="I260" s="26">
        <f>SUM(I261,I263,I265,I267,I269)</f>
        <v>3.435828316398311</v>
      </c>
    </row>
    <row r="261" spans="1:9">
      <c r="C261" s="26" t="s">
        <v>191</v>
      </c>
      <c r="D261" s="26"/>
      <c r="E261" s="19">
        <f>G261*E260</f>
        <v>5.5888567293777136</v>
      </c>
      <c r="F261" s="19">
        <f>E261*(365.25/7)</f>
        <v>291.61856005788712</v>
      </c>
      <c r="G261" s="19">
        <v>9.1172214182344433E-2</v>
      </c>
      <c r="I261" s="19">
        <f>F261*H262</f>
        <v>2.887647779380061E-2</v>
      </c>
    </row>
    <row r="262" spans="1:9">
      <c r="C262" s="26"/>
      <c r="D262" s="33" t="s">
        <v>190</v>
      </c>
      <c r="H262" s="25">
        <f>B481</f>
        <v>9.9021399008583497E-5</v>
      </c>
    </row>
    <row r="263" spans="1:9">
      <c r="C263" s="26" t="s">
        <v>192</v>
      </c>
      <c r="D263" s="26"/>
      <c r="E263" s="19">
        <f>G263*E260</f>
        <v>34.065412445730828</v>
      </c>
      <c r="F263" s="19">
        <f>E263*(365.25/7)</f>
        <v>1777.4845565433122</v>
      </c>
      <c r="G263" s="19">
        <v>0.55571635311143275</v>
      </c>
      <c r="I263" s="19">
        <f>F263*H264</f>
        <v>3.2231893958278968</v>
      </c>
    </row>
    <row r="264" spans="1:9">
      <c r="C264" s="26"/>
      <c r="D264" s="19" t="s">
        <v>193</v>
      </c>
      <c r="H264" s="25">
        <f>B511</f>
        <v>1.81334312242693E-3</v>
      </c>
    </row>
    <row r="265" spans="1:9">
      <c r="C265" s="26" t="s">
        <v>194</v>
      </c>
      <c r="D265" s="26"/>
      <c r="E265" s="19">
        <f>G265*E260</f>
        <v>3.3710564399421128</v>
      </c>
      <c r="F265" s="19">
        <f>E265*(365.25/7)</f>
        <v>175.89690924126526</v>
      </c>
      <c r="G265" s="19">
        <v>5.4992764109985527E-2</v>
      </c>
      <c r="I265" s="19">
        <f>F265*H266</f>
        <v>3.1625086383904349E-2</v>
      </c>
    </row>
    <row r="266" spans="1:9">
      <c r="A266" s="19"/>
      <c r="C266" s="26"/>
      <c r="D266" s="36" t="s">
        <v>154</v>
      </c>
      <c r="H266" s="25">
        <f>B473</f>
        <v>1.7979330347713199E-4</v>
      </c>
    </row>
    <row r="267" spans="1:9">
      <c r="A267" s="19"/>
      <c r="C267" s="26" t="s">
        <v>195</v>
      </c>
      <c r="D267" s="26"/>
      <c r="E267" s="19">
        <f>G267*E260</f>
        <v>8.2502170767004355</v>
      </c>
      <c r="F267" s="19">
        <f>E267*(365.25/7)</f>
        <v>430.48454103783348</v>
      </c>
      <c r="G267" s="19">
        <v>0.13458755426917512</v>
      </c>
      <c r="I267" s="19">
        <f>F267*H268</f>
        <v>3.8280080089357675E-2</v>
      </c>
    </row>
    <row r="268" spans="1:9">
      <c r="A268" s="19"/>
      <c r="C268" s="26"/>
      <c r="D268" s="36" t="s">
        <v>139</v>
      </c>
      <c r="H268" s="25">
        <f>B555</f>
        <v>8.8923239838230102E-5</v>
      </c>
    </row>
    <row r="269" spans="1:9">
      <c r="A269" s="19"/>
      <c r="C269" s="26" t="s">
        <v>196</v>
      </c>
      <c r="D269" s="26"/>
      <c r="E269" s="19">
        <f>G269*E260</f>
        <v>10.024457308248914</v>
      </c>
      <c r="F269" s="19">
        <f>E269*(365.25/7)</f>
        <v>523.06186169113084</v>
      </c>
      <c r="G269" s="19">
        <v>0.16353111432706224</v>
      </c>
      <c r="I269" s="19">
        <f>F269*H270</f>
        <v>0.11385727630335178</v>
      </c>
    </row>
    <row r="270" spans="1:9">
      <c r="A270" s="19"/>
      <c r="C270" s="26"/>
      <c r="D270" s="36" t="s">
        <v>197</v>
      </c>
      <c r="H270" s="25">
        <f>B516</f>
        <v>2.1767459002886499E-4</v>
      </c>
    </row>
    <row r="271" spans="1:9" s="26" customFormat="1">
      <c r="B271" s="26" t="s">
        <v>40</v>
      </c>
      <c r="E271" s="26">
        <f>E38</f>
        <v>24.3</v>
      </c>
      <c r="F271" s="26">
        <f>E271*(365.25/7)</f>
        <v>1267.9392857142857</v>
      </c>
      <c r="G271" s="26">
        <v>1.0047169811320757</v>
      </c>
      <c r="H271" s="27"/>
      <c r="I271" s="26">
        <f>SUM(I272,I274,I276,I278,I280,I282,I287)</f>
        <v>1.1291129318502564</v>
      </c>
    </row>
    <row r="272" spans="1:9">
      <c r="A272" s="19"/>
      <c r="C272" s="26" t="s">
        <v>198</v>
      </c>
      <c r="D272" s="26"/>
      <c r="E272" s="19">
        <f>G272*E271</f>
        <v>0.57311320754716988</v>
      </c>
      <c r="F272" s="19">
        <f>E272*(365.25/7)</f>
        <v>29.904228436657686</v>
      </c>
      <c r="G272" s="19">
        <v>2.358490566037736E-2</v>
      </c>
      <c r="I272" s="19">
        <f>F272*H273</f>
        <v>4.9328770881823844E-2</v>
      </c>
    </row>
    <row r="273" spans="1:9">
      <c r="A273" s="19"/>
      <c r="C273" s="26"/>
      <c r="D273" s="6" t="s">
        <v>199</v>
      </c>
      <c r="H273" s="25">
        <f>B512</f>
        <v>1.6495583889185E-3</v>
      </c>
    </row>
    <row r="274" spans="1:9">
      <c r="A274" s="19"/>
      <c r="C274" s="26" t="s">
        <v>200</v>
      </c>
      <c r="D274" s="26"/>
      <c r="E274" s="19">
        <f>G274*E271</f>
        <v>3.8971698113207545</v>
      </c>
      <c r="F274" s="19">
        <f>E274*(365.25/7)</f>
        <v>203.34875336927223</v>
      </c>
      <c r="G274" s="19">
        <v>0.16037735849056603</v>
      </c>
      <c r="I274" s="19">
        <f>F274*H275</f>
        <v>0.36874106337625978</v>
      </c>
    </row>
    <row r="275" spans="1:9">
      <c r="A275" s="19"/>
      <c r="C275" s="26"/>
      <c r="D275" s="33" t="s">
        <v>193</v>
      </c>
      <c r="H275" s="25">
        <f>B511</f>
        <v>1.81334312242693E-3</v>
      </c>
    </row>
    <row r="276" spans="1:9">
      <c r="A276" s="19"/>
      <c r="C276" s="26" t="s">
        <v>201</v>
      </c>
      <c r="D276" s="26"/>
      <c r="E276" s="19">
        <f>G276*E271</f>
        <v>2.1778301886792453</v>
      </c>
      <c r="F276" s="19">
        <f>E276*(365.25/7)</f>
        <v>113.63606805929919</v>
      </c>
      <c r="G276" s="19">
        <v>8.9622641509433956E-2</v>
      </c>
      <c r="I276" s="19">
        <f>F276*H277</f>
        <v>9.2145246930153302E-2</v>
      </c>
    </row>
    <row r="277" spans="1:9">
      <c r="A277" s="19"/>
      <c r="C277" s="26"/>
      <c r="D277" s="6" t="s">
        <v>202</v>
      </c>
      <c r="H277" s="25">
        <f>B514</f>
        <v>8.1088028214834705E-4</v>
      </c>
    </row>
    <row r="278" spans="1:9">
      <c r="A278" s="19"/>
      <c r="C278" s="26" t="s">
        <v>203</v>
      </c>
      <c r="D278" s="26"/>
      <c r="E278" s="19">
        <f>G278*E271</f>
        <v>13.181603773584907</v>
      </c>
      <c r="F278" s="19">
        <f>E278*(365.25/7)</f>
        <v>687.79725404312683</v>
      </c>
      <c r="G278" s="19">
        <v>0.54245283018867929</v>
      </c>
      <c r="I278" s="19">
        <f>F278*H279</f>
        <v>0.55772123141934904</v>
      </c>
    </row>
    <row r="279" spans="1:9">
      <c r="A279" s="19"/>
      <c r="C279" s="26"/>
      <c r="D279" s="6" t="s">
        <v>202</v>
      </c>
      <c r="H279" s="25">
        <f>B514</f>
        <v>8.1088028214834705E-4</v>
      </c>
    </row>
    <row r="280" spans="1:9">
      <c r="A280" s="19"/>
      <c r="C280" s="26" t="s">
        <v>204</v>
      </c>
      <c r="D280" s="26"/>
      <c r="E280" s="19">
        <f>G280*E271</f>
        <v>0.57311320754716988</v>
      </c>
      <c r="F280" s="19">
        <f>E280*(365.25/7)</f>
        <v>29.904228436657686</v>
      </c>
      <c r="G280" s="19">
        <v>2.358490566037736E-2</v>
      </c>
      <c r="I280" s="19">
        <f>F280*H281</f>
        <v>1.5610884587117473E-2</v>
      </c>
    </row>
    <row r="281" spans="1:9">
      <c r="A281" s="19"/>
      <c r="C281" s="26"/>
      <c r="D281" s="6" t="s">
        <v>205</v>
      </c>
      <c r="H281" s="25">
        <f>B513</f>
        <v>5.2202933843232299E-4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4.0117924528301891</v>
      </c>
      <c r="F287" s="19">
        <f>E287*(365.25/7)</f>
        <v>209.3295990566038</v>
      </c>
      <c r="G287" s="19">
        <v>0.16509433962264153</v>
      </c>
      <c r="I287" s="19">
        <f>F287*H288</f>
        <v>4.5565734655552914E-2</v>
      </c>
    </row>
    <row r="288" spans="1:9">
      <c r="C288" s="26"/>
      <c r="D288" s="36" t="s">
        <v>197</v>
      </c>
      <c r="H288" s="25">
        <f>B516</f>
        <v>2.1767459002886499E-4</v>
      </c>
    </row>
    <row r="289" spans="1:9" s="30" customFormat="1">
      <c r="A289" s="30" t="s">
        <v>208</v>
      </c>
      <c r="E289" s="30">
        <f>E35</f>
        <v>136.69999999999999</v>
      </c>
      <c r="F289" s="30">
        <f>E289*(365.25/7)</f>
        <v>7132.8107142857143</v>
      </c>
      <c r="H289" s="31"/>
      <c r="I289" s="30">
        <f>SUM(I254,I260,I271)</f>
        <v>4.8289644799601286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1.8</v>
      </c>
      <c r="F292" s="26">
        <f>E292*(365.25/7)</f>
        <v>93.921428571428578</v>
      </c>
      <c r="G292" s="26">
        <v>1</v>
      </c>
      <c r="H292" s="27"/>
      <c r="I292" s="26">
        <f>F292*H294</f>
        <v>2.031952590715028E-2</v>
      </c>
    </row>
    <row r="293" spans="1:9">
      <c r="C293" s="26" t="s">
        <v>42</v>
      </c>
      <c r="D293" s="26"/>
      <c r="E293" s="19">
        <f>G293*E292</f>
        <v>1.8</v>
      </c>
      <c r="F293" s="19">
        <f>E293*(365.25/7)</f>
        <v>93.921428571428578</v>
      </c>
      <c r="G293" s="19">
        <v>1</v>
      </c>
    </row>
    <row r="294" spans="1:9">
      <c r="C294" s="26"/>
      <c r="D294" s="6" t="s">
        <v>209</v>
      </c>
      <c r="H294" s="25">
        <f>B515</f>
        <v>2.1634600555183199E-4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1.0999999999999979</v>
      </c>
      <c r="F295" s="26">
        <f>E295*(365.25/7)</f>
        <v>57.396428571428466</v>
      </c>
      <c r="G295" s="26">
        <v>1</v>
      </c>
      <c r="H295" s="27"/>
      <c r="I295" s="26">
        <f>F295*H297</f>
        <v>7.5937675256929817E-3</v>
      </c>
    </row>
    <row r="296" spans="1:9">
      <c r="C296" s="26" t="s">
        <v>43</v>
      </c>
      <c r="D296" s="26"/>
      <c r="E296" s="19">
        <f>G296*E295</f>
        <v>1.0999999999999979</v>
      </c>
      <c r="F296" s="19">
        <f>E296*(365.25/7)</f>
        <v>57.396428571428466</v>
      </c>
      <c r="G296" s="19">
        <v>1</v>
      </c>
    </row>
    <row r="297" spans="1:9">
      <c r="C297" s="26"/>
      <c r="D297" s="36" t="s">
        <v>165</v>
      </c>
      <c r="H297" s="25">
        <f>B482</f>
        <v>1.32303833438743E-4</v>
      </c>
    </row>
    <row r="298" spans="1:9" s="26" customFormat="1">
      <c r="B298" s="26" t="s">
        <v>44</v>
      </c>
      <c r="E298" s="26">
        <f>E42</f>
        <v>27.8</v>
      </c>
      <c r="F298" s="26">
        <f>E298*(365.25/7)</f>
        <v>1450.5642857142859</v>
      </c>
      <c r="G298" s="26">
        <v>1</v>
      </c>
      <c r="H298" s="27"/>
      <c r="I298" s="26">
        <f>F298*H300</f>
        <v>5.2131631617358183E-2</v>
      </c>
    </row>
    <row r="299" spans="1:9">
      <c r="C299" s="26" t="s">
        <v>44</v>
      </c>
      <c r="D299" s="26"/>
      <c r="E299" s="19">
        <f>G299*E298</f>
        <v>27.8</v>
      </c>
      <c r="F299" s="19">
        <f>E299*(365.25/7)</f>
        <v>1450.5642857142859</v>
      </c>
      <c r="G299" s="19">
        <v>1</v>
      </c>
    </row>
    <row r="300" spans="1:9">
      <c r="C300" s="26"/>
      <c r="D300" s="36" t="s">
        <v>210</v>
      </c>
      <c r="H300" s="25">
        <f>B521</f>
        <v>3.59388633311674E-5</v>
      </c>
    </row>
    <row r="301" spans="1:9" s="30" customFormat="1">
      <c r="A301" s="30" t="s">
        <v>211</v>
      </c>
      <c r="E301" s="30">
        <f>E39</f>
        <v>30.7</v>
      </c>
      <c r="F301" s="30">
        <f>E301*(365.25/7)</f>
        <v>1601.882142857143</v>
      </c>
      <c r="H301" s="31"/>
      <c r="I301" s="30">
        <f>SUM(I292,I295,I298)</f>
        <v>8.0044925050201443E-2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14.8</v>
      </c>
      <c r="F304" s="26">
        <f>E304*(365.25/7)</f>
        <v>772.24285714285725</v>
      </c>
      <c r="G304" s="26">
        <v>1.0000000000000002</v>
      </c>
      <c r="H304" s="27"/>
      <c r="I304" s="26">
        <f>SUM(I305,I306,I307,I309)</f>
        <v>0.1014629363975197</v>
      </c>
    </row>
    <row r="305" spans="1:9">
      <c r="C305" s="26" t="s">
        <v>212</v>
      </c>
      <c r="D305" s="26"/>
      <c r="E305" s="19">
        <f>G305*E304</f>
        <v>7.5042253521126767</v>
      </c>
      <c r="F305" s="19">
        <f>E305*(365.25/7)</f>
        <v>391.55975855130788</v>
      </c>
      <c r="G305" s="19">
        <v>0.50704225352112675</v>
      </c>
      <c r="I305" s="19">
        <f>F305*H308</f>
        <v>5.180485707668666E-2</v>
      </c>
    </row>
    <row r="306" spans="1:9">
      <c r="C306" s="26" t="s">
        <v>213</v>
      </c>
      <c r="D306" s="26"/>
      <c r="E306" s="19">
        <f>G306*E304</f>
        <v>3.8563380281690147</v>
      </c>
      <c r="F306" s="19">
        <f>E306*(365.25/7)</f>
        <v>201.21820925553325</v>
      </c>
      <c r="G306" s="19">
        <v>0.26056338028169018</v>
      </c>
      <c r="I306" s="19">
        <f>F306*H308</f>
        <v>2.6621940442186205E-2</v>
      </c>
    </row>
    <row r="307" spans="1:9">
      <c r="C307" s="26" t="s">
        <v>214</v>
      </c>
      <c r="D307" s="26"/>
      <c r="E307" s="19">
        <f>G307*E304</f>
        <v>3.1267605633802824</v>
      </c>
      <c r="F307" s="19">
        <f>E307*(365.25/7)</f>
        <v>163.14989939637832</v>
      </c>
      <c r="G307" s="19">
        <v>0.21126760563380284</v>
      </c>
      <c r="I307" s="19">
        <f>F307*H308</f>
        <v>2.1585357115286113E-2</v>
      </c>
    </row>
    <row r="308" spans="1:9">
      <c r="C308" s="26"/>
      <c r="D308" s="36" t="s">
        <v>165</v>
      </c>
      <c r="H308" s="25">
        <f>B482</f>
        <v>1.32303833438743E-4</v>
      </c>
    </row>
    <row r="309" spans="1:9">
      <c r="C309" s="26" t="s">
        <v>215</v>
      </c>
      <c r="D309" s="26"/>
      <c r="E309" s="19">
        <f>G309*E304</f>
        <v>0.3126760563380282</v>
      </c>
      <c r="F309" s="19">
        <f>E309*(365.25/7)</f>
        <v>16.31498993963783</v>
      </c>
      <c r="G309" s="19">
        <v>2.1126760563380281E-2</v>
      </c>
      <c r="I309" s="19">
        <f>F309*H310</f>
        <v>1.4507817633607259E-3</v>
      </c>
    </row>
    <row r="310" spans="1:9">
      <c r="C310" s="26"/>
      <c r="D310" s="36" t="s">
        <v>139</v>
      </c>
      <c r="H310" s="25">
        <f>B555</f>
        <v>8.8923239838230102E-5</v>
      </c>
    </row>
    <row r="311" spans="1:9" s="26" customFormat="1">
      <c r="B311" s="26" t="s">
        <v>47</v>
      </c>
      <c r="E311" s="26">
        <f>(E346-SUM(E343,E337,E331,E322,E314,E304))/2</f>
        <v>11.300000000000004</v>
      </c>
      <c r="F311" s="26">
        <f>E311*(365.25/7)</f>
        <v>589.61785714285736</v>
      </c>
      <c r="G311" s="26">
        <v>1</v>
      </c>
      <c r="H311" s="27"/>
      <c r="I311" s="26">
        <f>E311*H313</f>
        <v>1.6525173711827612E-3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1.4624047532590801E-4</v>
      </c>
    </row>
    <row r="314" spans="1:9" s="26" customFormat="1">
      <c r="B314" s="26" t="s">
        <v>48</v>
      </c>
      <c r="E314" s="26">
        <f>E46</f>
        <v>19</v>
      </c>
      <c r="F314" s="26">
        <f>E314*(365.25/7)</f>
        <v>991.39285714285722</v>
      </c>
      <c r="G314" s="26">
        <v>1.0050251256281406</v>
      </c>
      <c r="H314" s="27"/>
      <c r="I314" s="26">
        <f>SUM(I315,I316,I318,I320)</f>
        <v>0.22032295780559208</v>
      </c>
    </row>
    <row r="315" spans="1:9">
      <c r="A315" s="19"/>
      <c r="C315" s="26" t="s">
        <v>216</v>
      </c>
      <c r="D315" s="26"/>
      <c r="E315" s="19">
        <f>G315*E314</f>
        <v>4.0100502512562821</v>
      </c>
      <c r="F315" s="19">
        <f>E315*(365.25/7)</f>
        <v>209.23869346733673</v>
      </c>
      <c r="G315" s="19">
        <v>0.21105527638190957</v>
      </c>
      <c r="I315" s="19">
        <f>F315*H317</f>
        <v>3.0599165989235285E-2</v>
      </c>
    </row>
    <row r="316" spans="1:9">
      <c r="A316" s="19"/>
      <c r="C316" s="26" t="s">
        <v>217</v>
      </c>
      <c r="D316" s="26"/>
      <c r="E316" s="19">
        <f>G316*E314</f>
        <v>4.2964824120603016</v>
      </c>
      <c r="F316" s="19">
        <f>E316*(365.25/7)</f>
        <v>224.18431442928932</v>
      </c>
      <c r="G316" s="19">
        <v>0.22613065326633167</v>
      </c>
      <c r="I316" s="19">
        <f>F316*H317</f>
        <v>3.2784820702752085E-2</v>
      </c>
    </row>
    <row r="317" spans="1:9">
      <c r="A317" s="19"/>
      <c r="D317" s="36" t="s">
        <v>169</v>
      </c>
      <c r="H317" s="25">
        <f>B485</f>
        <v>1.4624047532590801E-4</v>
      </c>
    </row>
    <row r="318" spans="1:9">
      <c r="A318" s="19"/>
      <c r="C318" s="26" t="s">
        <v>218</v>
      </c>
      <c r="D318" s="26"/>
      <c r="E318" s="19">
        <f>G318*E314</f>
        <v>5.3467336683417086</v>
      </c>
      <c r="F318" s="19">
        <f>E318*(365.25/7)</f>
        <v>278.9849246231156</v>
      </c>
      <c r="G318" s="19">
        <v>0.28140703517587939</v>
      </c>
      <c r="I318" s="19">
        <f>F318*H319</f>
        <v>0.11541153155678538</v>
      </c>
    </row>
    <row r="319" spans="1:9">
      <c r="A319" s="19"/>
      <c r="D319" s="6" t="s">
        <v>219</v>
      </c>
      <c r="H319" s="25">
        <f>B475</f>
        <v>4.1368375625563399E-4</v>
      </c>
    </row>
    <row r="320" spans="1:9">
      <c r="A320" s="19"/>
      <c r="C320" s="26" t="s">
        <v>220</v>
      </c>
      <c r="D320" s="26"/>
      <c r="E320" s="19">
        <f>G320*E314</f>
        <v>5.442211055276382</v>
      </c>
      <c r="F320" s="19">
        <f>E320*(365.25/7)</f>
        <v>283.96679827709983</v>
      </c>
      <c r="G320" s="19">
        <v>0.28643216080402012</v>
      </c>
      <c r="I320" s="19">
        <f>F320*H321</f>
        <v>4.1527439556819312E-2</v>
      </c>
    </row>
    <row r="321" spans="1:9">
      <c r="A321" s="19"/>
      <c r="C321" s="36"/>
      <c r="D321" s="36" t="s">
        <v>169</v>
      </c>
      <c r="H321" s="25">
        <f>B485</f>
        <v>1.4624047532590801E-4</v>
      </c>
    </row>
    <row r="322" spans="1:9" s="26" customFormat="1">
      <c r="B322" s="26" t="s">
        <v>49</v>
      </c>
      <c r="E322" s="26">
        <f>E47</f>
        <v>31.3</v>
      </c>
      <c r="F322" s="26">
        <f>E322*(365.25/7)</f>
        <v>1633.1892857142859</v>
      </c>
      <c r="G322" s="26">
        <v>1.0000000000000002</v>
      </c>
      <c r="H322" s="27"/>
      <c r="I322" s="26">
        <f>SUM(I323,I325,I327,I329)</f>
        <v>0.11957936576781601</v>
      </c>
    </row>
    <row r="323" spans="1:9">
      <c r="A323" s="19"/>
      <c r="C323" s="26" t="s">
        <v>221</v>
      </c>
      <c r="D323" s="26"/>
      <c r="E323" s="19">
        <f>G323*E322</f>
        <v>8.6574468085106382</v>
      </c>
      <c r="F323" s="19">
        <f>E323*(365.25/7)</f>
        <v>451.73320668693009</v>
      </c>
      <c r="G323" s="19">
        <v>0.27659574468085107</v>
      </c>
      <c r="I323" s="19">
        <f>F323*H324</f>
        <v>4.9739857026961376E-2</v>
      </c>
    </row>
    <row r="324" spans="1:9">
      <c r="A324" s="19"/>
      <c r="D324" s="6" t="s">
        <v>222</v>
      </c>
      <c r="H324" s="25">
        <f>B553</f>
        <v>1.10108923343847E-4</v>
      </c>
    </row>
    <row r="325" spans="1:9">
      <c r="A325" s="19"/>
      <c r="C325" s="26" t="s">
        <v>223</v>
      </c>
      <c r="D325" s="26"/>
      <c r="E325" s="19">
        <f>G325*E322</f>
        <v>16.17325227963526</v>
      </c>
      <c r="F325" s="19">
        <f>E325*(365.25/7)</f>
        <v>843.89719930525416</v>
      </c>
      <c r="G325" s="19">
        <v>0.51671732522796354</v>
      </c>
      <c r="I325" s="19">
        <f>F325*H326</f>
        <v>5.4361260120571027E-2</v>
      </c>
    </row>
    <row r="326" spans="1:9">
      <c r="A326" s="19"/>
      <c r="D326" s="6" t="s">
        <v>224</v>
      </c>
      <c r="H326" s="25">
        <f>B552</f>
        <v>6.4416922067432405E-5</v>
      </c>
    </row>
    <row r="327" spans="1:9">
      <c r="A327" s="19"/>
      <c r="C327" s="26" t="s">
        <v>225</v>
      </c>
      <c r="D327" s="26"/>
      <c r="E327" s="19">
        <f>G327*E322</f>
        <v>2.1881458966565348</v>
      </c>
      <c r="F327" s="19">
        <f>E327*(365.25/7)</f>
        <v>114.17432696482848</v>
      </c>
      <c r="G327" s="19">
        <v>6.9908814589665649E-2</v>
      </c>
      <c r="I327" s="19">
        <f>F327*H328</f>
        <v>5.9959829226947543E-3</v>
      </c>
    </row>
    <row r="328" spans="1:9">
      <c r="A328" s="19"/>
      <c r="D328" s="6" t="s">
        <v>226</v>
      </c>
      <c r="H328" s="25">
        <f>B536</f>
        <v>5.2516034752206799E-5</v>
      </c>
    </row>
    <row r="329" spans="1:9">
      <c r="A329" s="19"/>
      <c r="C329" s="26" t="s">
        <v>227</v>
      </c>
      <c r="D329" s="26"/>
      <c r="E329" s="19">
        <f>G329*E322</f>
        <v>4.2811550151975695</v>
      </c>
      <c r="F329" s="19">
        <f>E329*(365.25/7)</f>
        <v>223.38455275727318</v>
      </c>
      <c r="G329" s="19">
        <v>0.13677811550151978</v>
      </c>
      <c r="I329" s="19">
        <f>F329*H330</f>
        <v>9.4822656975888688E-3</v>
      </c>
    </row>
    <row r="330" spans="1:9">
      <c r="A330" s="19"/>
      <c r="D330" s="6" t="s">
        <v>228</v>
      </c>
      <c r="H330" s="25">
        <f>B554</f>
        <v>4.2448171015173903E-5</v>
      </c>
    </row>
    <row r="331" spans="1:9" s="26" customFormat="1">
      <c r="B331" s="26" t="s">
        <v>229</v>
      </c>
      <c r="E331" s="26">
        <f>E48</f>
        <v>10.8</v>
      </c>
      <c r="F331" s="26">
        <f>E331*(365.25/7)</f>
        <v>563.52857142857147</v>
      </c>
      <c r="G331" s="26">
        <v>1.0098039215686276</v>
      </c>
      <c r="H331" s="27"/>
      <c r="I331" s="26">
        <f>SUM(I332:I334,I335)</f>
        <v>0.22410034049397259</v>
      </c>
    </row>
    <row r="332" spans="1:9">
      <c r="A332" s="19"/>
      <c r="C332" s="26" t="s">
        <v>230</v>
      </c>
      <c r="D332" s="26"/>
      <c r="E332" s="19">
        <f>G332*E331</f>
        <v>3.494117647058824</v>
      </c>
      <c r="F332" s="19">
        <f>E332*(365.25/7)</f>
        <v>182.31806722689078</v>
      </c>
      <c r="G332" s="19">
        <v>0.3235294117647059</v>
      </c>
      <c r="I332" s="19">
        <f>F332*$H$336</f>
        <v>7.1799138216515485E-2</v>
      </c>
    </row>
    <row r="333" spans="1:9">
      <c r="A333" s="19"/>
      <c r="C333" s="26" t="s">
        <v>231</v>
      </c>
      <c r="D333" s="26"/>
      <c r="E333" s="19">
        <f>G333*E331</f>
        <v>3.494117647058824</v>
      </c>
      <c r="F333" s="19">
        <f>E333*(365.25/7)</f>
        <v>182.31806722689078</v>
      </c>
      <c r="G333" s="19">
        <v>0.3235294117647059</v>
      </c>
      <c r="I333" s="19">
        <f>F333*$H$336</f>
        <v>7.1799138216515485E-2</v>
      </c>
    </row>
    <row r="334" spans="1:9">
      <c r="A334" s="19"/>
      <c r="C334" s="26" t="s">
        <v>232</v>
      </c>
      <c r="D334" s="26"/>
      <c r="E334" s="19">
        <f>G334*E331</f>
        <v>1.1647058823529415</v>
      </c>
      <c r="F334" s="19">
        <f>E334*(365.25/7)</f>
        <v>60.772689075630268</v>
      </c>
      <c r="G334" s="19">
        <v>0.10784313725490198</v>
      </c>
      <c r="I334" s="19">
        <f>F334*$H$336</f>
        <v>2.393304607217183E-2</v>
      </c>
    </row>
    <row r="335" spans="1:9">
      <c r="A335" s="19"/>
      <c r="C335" s="26" t="s">
        <v>233</v>
      </c>
      <c r="D335" s="26"/>
      <c r="E335" s="19">
        <f>G335*E331</f>
        <v>2.7529411764705887</v>
      </c>
      <c r="F335" s="19">
        <f>E335*(365.25/7)</f>
        <v>143.64453781512609</v>
      </c>
      <c r="G335" s="19">
        <v>0.25490196078431376</v>
      </c>
      <c r="I335" s="19">
        <f>F335*$H$336</f>
        <v>5.6569017988769781E-2</v>
      </c>
    </row>
    <row r="336" spans="1:9">
      <c r="A336" s="19"/>
      <c r="C336" s="26"/>
      <c r="D336" s="36" t="s">
        <v>234</v>
      </c>
      <c r="H336" s="25">
        <f>B471</f>
        <v>3.9381252395114002E-4</v>
      </c>
    </row>
    <row r="337" spans="1:9" s="26" customFormat="1">
      <c r="B337" s="26" t="s">
        <v>51</v>
      </c>
      <c r="E337" s="26">
        <f>E49</f>
        <v>8.5</v>
      </c>
      <c r="F337" s="26">
        <f>E337*(365.25/7)</f>
        <v>443.51785714285717</v>
      </c>
      <c r="G337" s="26">
        <v>1</v>
      </c>
      <c r="H337" s="27"/>
      <c r="I337" s="26">
        <f>F337*H339</f>
        <v>4.3563694277581319E-2</v>
      </c>
    </row>
    <row r="338" spans="1:9">
      <c r="A338" s="19"/>
      <c r="C338" s="26" t="s">
        <v>51</v>
      </c>
      <c r="D338" s="26"/>
      <c r="E338" s="19">
        <f>G338*E337</f>
        <v>8.5</v>
      </c>
      <c r="F338" s="19">
        <f>E338*(365.25/7)</f>
        <v>443.51785714285717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9.8223089726800898E-5</v>
      </c>
    </row>
    <row r="340" spans="1:9" s="26" customFormat="1">
      <c r="B340" s="26" t="s">
        <v>52</v>
      </c>
      <c r="E340" s="26">
        <f>(E346-SUM(E343,E337,E331,E322,E314,E304))/2</f>
        <v>11.300000000000004</v>
      </c>
      <c r="F340" s="26">
        <f>E340*(365.25/7)</f>
        <v>589.61785714285736</v>
      </c>
      <c r="G340" s="26">
        <v>1</v>
      </c>
      <c r="H340" s="27"/>
      <c r="I340" s="26">
        <f>F340*H342</f>
        <v>5.7914087686666955E-2</v>
      </c>
    </row>
    <row r="341" spans="1:9">
      <c r="A341" s="19"/>
      <c r="C341" s="26" t="s">
        <v>52</v>
      </c>
      <c r="D341" s="26"/>
      <c r="E341" s="19">
        <f>G341*E340</f>
        <v>11.300000000000004</v>
      </c>
      <c r="F341" s="19">
        <f>E341*(365.25/7)</f>
        <v>589.61785714285736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9.8223089726800898E-5</v>
      </c>
    </row>
    <row r="343" spans="1:9" s="26" customFormat="1">
      <c r="B343" s="26" t="s">
        <v>53</v>
      </c>
      <c r="E343" s="26">
        <f>E51</f>
        <v>3.7</v>
      </c>
      <c r="F343" s="26">
        <f>E343*(365.25/7)</f>
        <v>193.06071428571431</v>
      </c>
      <c r="G343" s="26">
        <v>1</v>
      </c>
      <c r="H343" s="27"/>
      <c r="I343" s="26">
        <f>F343*H345</f>
        <v>1.8963019862005989E-2</v>
      </c>
    </row>
    <row r="344" spans="1:9">
      <c r="A344" s="19"/>
      <c r="C344" s="26" t="s">
        <v>53</v>
      </c>
      <c r="D344" s="26"/>
      <c r="E344" s="19">
        <f>G344*E343</f>
        <v>3.7</v>
      </c>
      <c r="F344" s="19">
        <f>E344*(365.25/7)</f>
        <v>193.06071428571431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9.8223089726800898E-5</v>
      </c>
    </row>
    <row r="346" spans="1:9" s="30" customFormat="1">
      <c r="A346" s="30" t="s">
        <v>236</v>
      </c>
      <c r="E346" s="30">
        <f>E43</f>
        <v>110.7</v>
      </c>
      <c r="F346" s="30">
        <f>E346*(365.25/7)</f>
        <v>5776.1678571428574</v>
      </c>
      <c r="H346" s="31"/>
      <c r="I346" s="30">
        <f>SUM(I304,I311,I314,I322,I331,I337,I340,I343)</f>
        <v>0.78755891966233749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3.824755326939E-5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5.6504860152661899E-5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9.3256242008266403E-5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8.2876669036578793E-5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20.2</v>
      </c>
      <c r="F364" s="26">
        <f>E364*(365.25/7)</f>
        <v>1054.0071428571428</v>
      </c>
      <c r="G364" s="26">
        <v>0.98571428571428577</v>
      </c>
      <c r="H364" s="27"/>
      <c r="I364" s="26">
        <f>SUM(I365,I367,I369)</f>
        <v>5.8492808389539422E-2</v>
      </c>
    </row>
    <row r="365" spans="1:9">
      <c r="C365" s="26" t="s">
        <v>246</v>
      </c>
      <c r="D365" s="26"/>
      <c r="E365" s="19">
        <f>G365*E364</f>
        <v>7.3104761904761899</v>
      </c>
      <c r="F365" s="19">
        <f>E365*(365.25/7)</f>
        <v>381.45020408163265</v>
      </c>
      <c r="G365" s="19">
        <v>0.3619047619047619</v>
      </c>
      <c r="I365" s="19">
        <f>F365*H366</f>
        <v>2.0744209974913157E-2</v>
      </c>
    </row>
    <row r="366" spans="1:9">
      <c r="C366" s="26"/>
      <c r="D366" s="36" t="s">
        <v>247</v>
      </c>
      <c r="H366" s="25">
        <f>B556</f>
        <v>5.4382484929733503E-5</v>
      </c>
    </row>
    <row r="367" spans="1:9">
      <c r="C367" s="26" t="s">
        <v>248</v>
      </c>
      <c r="D367" s="26">
        <f>F364-SUM(F365,F369)</f>
        <v>15.057244897959208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1.9921312210259578E-3</v>
      </c>
    </row>
    <row r="368" spans="1:9">
      <c r="C368" s="26"/>
      <c r="D368" s="36" t="s">
        <v>165</v>
      </c>
      <c r="F368" s="26"/>
      <c r="H368" s="25">
        <f>B482</f>
        <v>1.32303833438743E-4</v>
      </c>
    </row>
    <row r="369" spans="1:9">
      <c r="C369" s="26" t="s">
        <v>249</v>
      </c>
      <c r="D369" s="26"/>
      <c r="E369" s="19">
        <f>G369*E364</f>
        <v>12.60095238095238</v>
      </c>
      <c r="F369" s="19">
        <f>E369*(365.25/7)</f>
        <v>657.49969387755095</v>
      </c>
      <c r="G369" s="19">
        <v>0.62380952380952381</v>
      </c>
      <c r="I369" s="19">
        <f>F369*H370</f>
        <v>3.575646719360031E-2</v>
      </c>
    </row>
    <row r="370" spans="1:9">
      <c r="C370" s="26"/>
      <c r="D370" s="33" t="s">
        <v>247</v>
      </c>
      <c r="H370" s="25">
        <f>B556</f>
        <v>5.4382484929733503E-5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13.1</v>
      </c>
      <c r="F373" s="26">
        <f>E373*(365.25/7)</f>
        <v>683.53928571428571</v>
      </c>
      <c r="G373" s="26">
        <v>0.99310344827586206</v>
      </c>
      <c r="H373" s="27"/>
      <c r="I373" s="26">
        <f>SUM(I374,I375)</f>
        <v>9.9271723080948879E-2</v>
      </c>
    </row>
    <row r="374" spans="1:9">
      <c r="C374" s="26" t="s">
        <v>251</v>
      </c>
      <c r="D374" s="26"/>
      <c r="E374" s="19">
        <f>G374*E373</f>
        <v>2.8006896551724139</v>
      </c>
      <c r="F374" s="19">
        <f>E374*(365.25/7)</f>
        <v>146.13598522167487</v>
      </c>
      <c r="G374" s="19">
        <v>0.21379310344827587</v>
      </c>
      <c r="I374" s="19">
        <f>F374*H376</f>
        <v>2.1370995941037602E-2</v>
      </c>
    </row>
    <row r="375" spans="1:9">
      <c r="C375" s="26" t="s">
        <v>252</v>
      </c>
      <c r="D375" s="26"/>
      <c r="E375" s="19">
        <f>G375*E373</f>
        <v>10.20896551724138</v>
      </c>
      <c r="F375" s="19">
        <f>E375*(365.25/7)</f>
        <v>532.68923645320206</v>
      </c>
      <c r="G375" s="19">
        <v>0.77931034482758621</v>
      </c>
      <c r="I375" s="19">
        <f>F375*H376</f>
        <v>7.790072713991128E-2</v>
      </c>
    </row>
    <row r="376" spans="1:9">
      <c r="C376" s="26"/>
      <c r="D376" s="36" t="s">
        <v>169</v>
      </c>
      <c r="H376" s="25">
        <f>B485</f>
        <v>1.4624047532590801E-4</v>
      </c>
      <c r="I376" s="40"/>
    </row>
    <row r="377" spans="1:9" s="26" customFormat="1">
      <c r="B377" s="26" t="s">
        <v>59</v>
      </c>
      <c r="E377" s="26">
        <f>E57</f>
        <v>42.4</v>
      </c>
      <c r="F377" s="26">
        <f>E377*(365.25/7)</f>
        <v>2212.3714285714286</v>
      </c>
      <c r="G377" s="26">
        <v>0.99760191846522783</v>
      </c>
      <c r="H377" s="27"/>
      <c r="I377" s="26">
        <f>SUM(I378,I380,I381,I382,I383,I384,I385)</f>
        <v>6.8889662142686867E-2</v>
      </c>
    </row>
    <row r="378" spans="1:9">
      <c r="A378" s="19"/>
      <c r="C378" s="26" t="s">
        <v>253</v>
      </c>
      <c r="D378" s="26"/>
      <c r="E378" s="19">
        <f>G378*E377</f>
        <v>7.0158273381294958</v>
      </c>
      <c r="F378" s="19">
        <f>E378*(365.25/7)</f>
        <v>366.07584789311409</v>
      </c>
      <c r="G378" s="19">
        <v>0.16546762589928057</v>
      </c>
      <c r="I378" s="19">
        <f>F378*H379</f>
        <v>1.0899644184881202E-2</v>
      </c>
    </row>
    <row r="379" spans="1:9">
      <c r="A379" s="19"/>
      <c r="C379" s="26"/>
      <c r="D379" s="6" t="s">
        <v>253</v>
      </c>
      <c r="H379" s="25">
        <f>B524</f>
        <v>2.9774278329510701E-5</v>
      </c>
    </row>
    <row r="380" spans="1:9">
      <c r="A380" s="19"/>
      <c r="C380" s="26" t="s">
        <v>254</v>
      </c>
      <c r="D380" s="26"/>
      <c r="E380" s="19">
        <f>G380*E377</f>
        <v>2.7453237410071942</v>
      </c>
      <c r="F380" s="19">
        <f t="shared" ref="F380:F385" si="2">E380*(365.25/7)</f>
        <v>143.24707091469682</v>
      </c>
      <c r="G380" s="19">
        <v>6.4748201438848921E-2</v>
      </c>
      <c r="I380" s="19">
        <f>F380*H386</f>
        <v>4.5121915990223435E-3</v>
      </c>
    </row>
    <row r="381" spans="1:9">
      <c r="A381" s="19"/>
      <c r="C381" s="26" t="s">
        <v>255</v>
      </c>
      <c r="D381" s="26"/>
      <c r="E381" s="19">
        <f>G381*E377</f>
        <v>2.1352517985611508</v>
      </c>
      <c r="F381" s="19">
        <f t="shared" si="2"/>
        <v>111.41438848920862</v>
      </c>
      <c r="G381" s="19">
        <v>5.0359712230215826E-2</v>
      </c>
      <c r="I381" s="19">
        <f>F381*H386</f>
        <v>3.5094823547951555E-3</v>
      </c>
    </row>
    <row r="382" spans="1:9">
      <c r="A382" s="19"/>
      <c r="C382" s="26" t="s">
        <v>256</v>
      </c>
      <c r="D382" s="26"/>
      <c r="E382" s="19">
        <f>G382*E377</f>
        <v>7.0158273381294958</v>
      </c>
      <c r="F382" s="19">
        <f t="shared" si="2"/>
        <v>366.07584789311409</v>
      </c>
      <c r="G382" s="19">
        <v>0.16546762589928057</v>
      </c>
      <c r="I382" s="19">
        <f>F382*$H$386</f>
        <v>1.1531156308612655E-2</v>
      </c>
    </row>
    <row r="383" spans="1:9">
      <c r="A383" s="19"/>
      <c r="C383" s="26" t="s">
        <v>257</v>
      </c>
      <c r="D383" s="26"/>
      <c r="E383" s="19">
        <f>G383*E377</f>
        <v>9.252757793764987</v>
      </c>
      <c r="F383" s="19">
        <f t="shared" si="2"/>
        <v>482.79568345323736</v>
      </c>
      <c r="G383" s="19">
        <v>0.21822541966426856</v>
      </c>
      <c r="I383" s="19">
        <f>F383*H386</f>
        <v>1.5207756870779007E-2</v>
      </c>
    </row>
    <row r="384" spans="1:9">
      <c r="A384" s="19"/>
      <c r="C384" s="26" t="s">
        <v>258</v>
      </c>
      <c r="D384" s="26"/>
      <c r="E384" s="19">
        <f>G384*E377</f>
        <v>11.489688249400478</v>
      </c>
      <c r="F384" s="19">
        <f t="shared" si="2"/>
        <v>599.51551901336063</v>
      </c>
      <c r="G384" s="19">
        <v>0.27098321342925658</v>
      </c>
      <c r="I384" s="19">
        <f>F384*H386</f>
        <v>1.8884357432945361E-2</v>
      </c>
    </row>
    <row r="385" spans="1:9">
      <c r="A385" s="19"/>
      <c r="C385" s="26" t="s">
        <v>259</v>
      </c>
      <c r="D385" s="26"/>
      <c r="E385" s="19">
        <f>G385*E377</f>
        <v>2.6436450839328538</v>
      </c>
      <c r="F385" s="19">
        <f t="shared" si="2"/>
        <v>137.94162384378214</v>
      </c>
      <c r="G385" s="19">
        <v>6.235011990407674E-2</v>
      </c>
      <c r="I385" s="19">
        <f>F385*H386</f>
        <v>4.3450733916511461E-3</v>
      </c>
    </row>
    <row r="386" spans="1:9">
      <c r="A386" s="19"/>
      <c r="C386" s="26"/>
      <c r="D386" s="6" t="s">
        <v>260</v>
      </c>
      <c r="H386" s="25">
        <f>B525</f>
        <v>3.1499363792990501E-5</v>
      </c>
    </row>
    <row r="387" spans="1:9" s="26" customFormat="1">
      <c r="B387" s="26" t="s">
        <v>60</v>
      </c>
      <c r="E387" s="26">
        <f>E58</f>
        <v>5</v>
      </c>
      <c r="F387" s="26">
        <f>E387*(365.25/7)</f>
        <v>260.89285714285717</v>
      </c>
      <c r="G387" s="26">
        <v>1</v>
      </c>
      <c r="H387" s="27"/>
      <c r="I387" s="26">
        <f>F387*H390</f>
        <v>7.5760206995209413E-3</v>
      </c>
    </row>
    <row r="388" spans="1:9">
      <c r="A388" s="19"/>
      <c r="C388" s="26" t="s">
        <v>261</v>
      </c>
      <c r="D388" s="26"/>
      <c r="E388" s="19">
        <f>G388*E387</f>
        <v>5</v>
      </c>
      <c r="F388" s="19">
        <f>E388*(365.25/7)</f>
        <v>260.89285714285717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2.9038819929717501E-5</v>
      </c>
    </row>
    <row r="391" spans="1:9" s="26" customFormat="1">
      <c r="B391" s="26" t="s">
        <v>61</v>
      </c>
      <c r="E391" s="26">
        <f>E400-SUM(E364,E373,E377,E387)</f>
        <v>8.4000000000000057</v>
      </c>
      <c r="F391" s="26">
        <f>E391*(365.25/7)</f>
        <v>438.3000000000003</v>
      </c>
      <c r="G391" s="26">
        <v>1</v>
      </c>
      <c r="H391" s="27"/>
      <c r="I391" s="26">
        <f>SUM(I392,I394,I398)</f>
        <v>2.5301830587412838E-2</v>
      </c>
    </row>
    <row r="392" spans="1:9">
      <c r="A392" s="19"/>
      <c r="C392" s="26" t="s">
        <v>265</v>
      </c>
      <c r="D392" s="26"/>
      <c r="E392" s="19">
        <f>G392*E391</f>
        <v>1.5555555555555567</v>
      </c>
      <c r="F392" s="19">
        <f>E392*(365.25/7)</f>
        <v>81.166666666666728</v>
      </c>
      <c r="G392" s="19">
        <v>0.1851851851851852</v>
      </c>
      <c r="I392" s="19">
        <f>F392*H393</f>
        <v>6.5466040429080384E-3</v>
      </c>
    </row>
    <row r="393" spans="1:9">
      <c r="A393" s="19"/>
      <c r="C393" s="26"/>
      <c r="D393" s="36" t="s">
        <v>266</v>
      </c>
      <c r="H393" s="25">
        <f>B557</f>
        <v>8.0656312643630801E-5</v>
      </c>
    </row>
    <row r="394" spans="1:9">
      <c r="C394" s="26" t="s">
        <v>267</v>
      </c>
      <c r="D394" s="26"/>
      <c r="E394" s="19">
        <f>G394*E391</f>
        <v>1.7629629629629644</v>
      </c>
      <c r="F394" s="19">
        <f>E394*(365.25/7)</f>
        <v>91.988888888888965</v>
      </c>
      <c r="G394" s="19">
        <v>0.20987654320987656</v>
      </c>
      <c r="I394" s="19">
        <f>F394*H395</f>
        <v>4.8308916857057824E-3</v>
      </c>
    </row>
    <row r="395" spans="1:9">
      <c r="C395" s="26"/>
      <c r="D395" s="36" t="s">
        <v>226</v>
      </c>
      <c r="H395" s="25">
        <f>B536</f>
        <v>5.2516034752206799E-5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5.5162550217499002E-5</v>
      </c>
    </row>
    <row r="398" spans="1:9">
      <c r="C398" s="26" t="s">
        <v>269</v>
      </c>
      <c r="D398" s="26"/>
      <c r="E398" s="19">
        <f>G398*E391</f>
        <v>5.081481481481485</v>
      </c>
      <c r="F398" s="19">
        <f>E398*(365.25/7)</f>
        <v>265.14444444444462</v>
      </c>
      <c r="G398" s="19">
        <v>0.60493827160493829</v>
      </c>
      <c r="I398" s="19">
        <f>F398*H399</f>
        <v>1.3924334858799018E-2</v>
      </c>
    </row>
    <row r="399" spans="1:9">
      <c r="C399" s="26"/>
      <c r="D399" s="36" t="s">
        <v>226</v>
      </c>
      <c r="H399" s="25">
        <f>B536</f>
        <v>5.2516034752206799E-5</v>
      </c>
    </row>
    <row r="400" spans="1:9" s="30" customFormat="1">
      <c r="A400" s="30" t="s">
        <v>270</v>
      </c>
      <c r="E400" s="30">
        <f>E53</f>
        <v>89.1</v>
      </c>
      <c r="F400" s="30">
        <f>E400*(365.25/7)</f>
        <v>4649.1107142857145</v>
      </c>
      <c r="H400" s="31"/>
      <c r="I400" s="30">
        <f>SUM(I364,I371,I373,I377,I387,I391)</f>
        <v>0.25953204490010895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65</v>
      </c>
      <c r="F403" s="26">
        <f>E403*(365.25/7)</f>
        <v>3391.6071428571431</v>
      </c>
      <c r="G403" s="26">
        <v>0.9659574468085107</v>
      </c>
      <c r="H403" s="27"/>
      <c r="I403" s="26">
        <f>F403*H408</f>
        <v>9.8488269093772243E-2</v>
      </c>
    </row>
    <row r="404" spans="1:9">
      <c r="C404" s="26" t="s">
        <v>271</v>
      </c>
      <c r="D404" s="26"/>
      <c r="E404" s="19">
        <f>G404*E403</f>
        <v>59.836879432624123</v>
      </c>
      <c r="F404" s="19">
        <f>E404*(365.25/7)</f>
        <v>3122.2028875379947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2.9503546099290783</v>
      </c>
      <c r="F405" s="19">
        <f>E405*(365.25/7)</f>
        <v>153.94528875379942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2.0283687943262412</v>
      </c>
      <c r="F407" s="19">
        <f>E407*(365.25/7)</f>
        <v>105.83738601823708</v>
      </c>
      <c r="G407" s="19">
        <v>3.1205673758865252E-2</v>
      </c>
    </row>
    <row r="408" spans="1:9">
      <c r="C408" s="26"/>
      <c r="D408" s="36" t="s">
        <v>264</v>
      </c>
      <c r="H408" s="25">
        <f>B523</f>
        <v>2.9038819929717501E-5</v>
      </c>
    </row>
    <row r="409" spans="1:9" s="26" customFormat="1">
      <c r="B409" s="26" t="s">
        <v>64</v>
      </c>
      <c r="E409" s="26">
        <f>E62</f>
        <v>11.3</v>
      </c>
      <c r="F409" s="26">
        <f>E409*(365.25/7)</f>
        <v>589.61785714285725</v>
      </c>
      <c r="G409" s="26">
        <v>1</v>
      </c>
      <c r="H409" s="27"/>
      <c r="I409" s="26">
        <f>F409*H411</f>
        <v>1.7121806780917331E-2</v>
      </c>
    </row>
    <row r="410" spans="1:9">
      <c r="C410" s="26" t="s">
        <v>64</v>
      </c>
      <c r="D410" s="26"/>
      <c r="E410" s="19">
        <f>G410*E409</f>
        <v>11.3</v>
      </c>
      <c r="F410" s="19">
        <f>E410*(365.25/7)</f>
        <v>589.61785714285725</v>
      </c>
      <c r="G410" s="19">
        <v>1</v>
      </c>
    </row>
    <row r="411" spans="1:9">
      <c r="C411" s="26"/>
      <c r="D411" s="36" t="s">
        <v>264</v>
      </c>
      <c r="H411" s="25">
        <f>B523</f>
        <v>2.9038819929717501E-5</v>
      </c>
    </row>
    <row r="412" spans="1:9" s="26" customFormat="1">
      <c r="B412" s="26" t="s">
        <v>65</v>
      </c>
      <c r="E412" s="26">
        <f>E63</f>
        <v>2.6</v>
      </c>
      <c r="F412" s="26">
        <f>E412*(365.25/7)</f>
        <v>135.66428571428571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2.6</v>
      </c>
      <c r="F413" s="19">
        <f>E413*(365.25/7)</f>
        <v>135.66428571428571</v>
      </c>
      <c r="G413" s="19">
        <v>1</v>
      </c>
    </row>
    <row r="414" spans="1:9" s="26" customFormat="1">
      <c r="B414" s="26" t="s">
        <v>66</v>
      </c>
      <c r="E414" s="26">
        <f>E424-SUM(E418,E412,E409,E403)</f>
        <v>1</v>
      </c>
      <c r="F414" s="26">
        <f>E414*(365.25/7)</f>
        <v>52.178571428571431</v>
      </c>
      <c r="G414" s="26">
        <v>1</v>
      </c>
      <c r="H414" s="27"/>
      <c r="I414" s="26">
        <f>F414*AVERAGE(H416:H417)</f>
        <v>3.2272620079194661E-3</v>
      </c>
    </row>
    <row r="415" spans="1:9">
      <c r="C415" s="26" t="s">
        <v>66</v>
      </c>
      <c r="D415" s="26"/>
      <c r="E415" s="19">
        <f>G415*E414</f>
        <v>1</v>
      </c>
      <c r="F415" s="19">
        <f>E415*(365.25/7)</f>
        <v>52.178571428571431</v>
      </c>
      <c r="G415" s="19">
        <v>1</v>
      </c>
    </row>
    <row r="416" spans="1:9">
      <c r="C416" s="26"/>
      <c r="D416" s="4" t="s">
        <v>144</v>
      </c>
      <c r="H416" s="25">
        <f>B541</f>
        <v>6.1464811934113902E-5</v>
      </c>
    </row>
    <row r="417" spans="1:12">
      <c r="C417" s="26"/>
      <c r="D417" s="4" t="s">
        <v>275</v>
      </c>
      <c r="H417" s="25">
        <f>B542</f>
        <v>6.2235853667179795E-5</v>
      </c>
    </row>
    <row r="418" spans="1:12" s="26" customFormat="1">
      <c r="B418" s="26" t="s">
        <v>67</v>
      </c>
      <c r="E418" s="26">
        <f>E65</f>
        <v>9.9</v>
      </c>
      <c r="F418" s="26">
        <f>E418*(365.25/7)</f>
        <v>516.56785714285718</v>
      </c>
      <c r="G418" s="26">
        <v>1</v>
      </c>
      <c r="H418" s="27"/>
      <c r="I418" s="26">
        <f>F418*AVERAGE(H420:H422)</f>
        <v>0.33840594046260652</v>
      </c>
    </row>
    <row r="419" spans="1:12">
      <c r="C419" s="26" t="s">
        <v>67</v>
      </c>
      <c r="D419" s="26"/>
      <c r="E419" s="19">
        <f>G419*E418</f>
        <v>9.9</v>
      </c>
      <c r="F419" s="19">
        <f>E419*(365.25/7)</f>
        <v>516.56785714285718</v>
      </c>
      <c r="G419" s="19">
        <v>1</v>
      </c>
    </row>
    <row r="420" spans="1:12">
      <c r="C420" s="26"/>
      <c r="D420" s="6" t="s">
        <v>224</v>
      </c>
      <c r="H420" s="25">
        <f>B552</f>
        <v>6.4416922067432405E-5</v>
      </c>
    </row>
    <row r="421" spans="1:12">
      <c r="C421" s="26"/>
      <c r="D421" s="33" t="s">
        <v>193</v>
      </c>
      <c r="H421" s="25">
        <f>B511</f>
        <v>1.81334312242693E-3</v>
      </c>
    </row>
    <row r="422" spans="1:12">
      <c r="C422" s="26"/>
      <c r="D422" s="29" t="s">
        <v>276</v>
      </c>
      <c r="F422" s="26"/>
      <c r="H422" s="25">
        <f>B510</f>
        <v>8.75535292208143E-5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89.8</v>
      </c>
      <c r="F424" s="30">
        <f>E424*(365.25/7)</f>
        <v>4685.6357142857141</v>
      </c>
      <c r="H424" s="31"/>
      <c r="I424" s="30">
        <f>SUM(I403,I409,I412,I414,I418)</f>
        <v>0.45724327834521555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914.7</v>
      </c>
      <c r="F428" s="30">
        <f>E428*(365.25/7)</f>
        <v>47727.739285714291</v>
      </c>
      <c r="H428" s="31"/>
      <c r="I428" s="39">
        <f>SUM(I424,I400,I361,I346,I301,I289,I251,I234,I200,I154,I135,I122)</f>
        <v>12.658520683017022</v>
      </c>
    </row>
    <row r="431" spans="1:12" s="42" customFormat="1">
      <c r="A431" s="26" t="s">
        <v>280</v>
      </c>
      <c r="B431" s="26" t="s">
        <v>370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1.3586617108101819</v>
      </c>
      <c r="C432" s="19">
        <v>1.4982849187858709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0.25280158796160396</v>
      </c>
      <c r="C433" s="19">
        <v>0.229285161174478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0.23239678600837407</v>
      </c>
      <c r="C434" s="19">
        <v>0.25503283659360526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3.8913726432539413</v>
      </c>
      <c r="C435" s="19">
        <v>4.174658317559186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0.39955643359712834</v>
      </c>
      <c r="C436" s="19">
        <v>0.39644429579190527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0.1103878734677986</v>
      </c>
      <c r="C437" s="19">
        <v>9.638855451511924E-2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4.8289644799601286</v>
      </c>
      <c r="C438" s="19">
        <v>5.1148730855003457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8.0044925050201443E-2</v>
      </c>
      <c r="C439" s="19">
        <v>7.5589227765231581E-2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0.78755891966233749</v>
      </c>
      <c r="C440" s="19">
        <v>0.7514937726202322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0.25953204490010895</v>
      </c>
      <c r="C442" s="19">
        <v>0.2707198582401249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0.45724327834521555</v>
      </c>
      <c r="C443" s="19">
        <v>0.38261028950942422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12.65852068301702</v>
      </c>
      <c r="C444" s="26">
        <v>13.245380318055522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>
      <c r="A450" s="44" t="s">
        <v>316</v>
      </c>
      <c r="B450" s="43"/>
    </row>
    <row r="451" spans="1:2">
      <c r="A451" s="44" t="s">
        <v>317</v>
      </c>
      <c r="B451" s="43" t="s">
        <v>318</v>
      </c>
    </row>
    <row r="452" spans="1:2">
      <c r="A452" s="45" t="s">
        <v>81</v>
      </c>
      <c r="B452" s="42">
        <v>2.0753625014341401E-4</v>
      </c>
    </row>
    <row r="453" spans="1:2">
      <c r="A453" s="45" t="s">
        <v>85</v>
      </c>
      <c r="B453" s="42">
        <v>1.8123600379630399E-4</v>
      </c>
    </row>
    <row r="454" spans="1:2">
      <c r="A454" s="45" t="s">
        <v>93</v>
      </c>
      <c r="B454" s="42">
        <v>1.4866358173675799E-4</v>
      </c>
    </row>
    <row r="455" spans="1:2">
      <c r="A455" s="45" t="s">
        <v>86</v>
      </c>
      <c r="B455" s="42">
        <v>2.9047921153145501E-4</v>
      </c>
    </row>
    <row r="456" spans="1:2">
      <c r="A456" s="45" t="s">
        <v>319</v>
      </c>
      <c r="B456" s="42">
        <v>2.8815986355312199E-4</v>
      </c>
    </row>
    <row r="457" spans="1:2">
      <c r="A457" s="45" t="s">
        <v>89</v>
      </c>
      <c r="B457" s="42">
        <v>5.8372345228633899E-4</v>
      </c>
    </row>
    <row r="458" spans="1:2">
      <c r="A458" s="45" t="s">
        <v>320</v>
      </c>
      <c r="B458" s="42">
        <v>2.8808688751685098E-4</v>
      </c>
    </row>
    <row r="459" spans="1:2">
      <c r="A459" s="45" t="s">
        <v>152</v>
      </c>
      <c r="B459" s="42">
        <v>2.53969779965583E-4</v>
      </c>
    </row>
    <row r="460" spans="1:2">
      <c r="A460" s="45" t="s">
        <v>321</v>
      </c>
      <c r="B460" s="42">
        <v>1.46572502077181E-4</v>
      </c>
    </row>
    <row r="461" spans="1:2">
      <c r="A461" s="45" t="s">
        <v>322</v>
      </c>
      <c r="B461" s="42">
        <v>2.7242293436714299E-4</v>
      </c>
    </row>
    <row r="462" spans="1:2">
      <c r="A462" s="45" t="s">
        <v>323</v>
      </c>
      <c r="B462" s="42">
        <v>1.7922815925589799E-4</v>
      </c>
    </row>
    <row r="463" spans="1:2">
      <c r="A463" s="45" t="s">
        <v>87</v>
      </c>
      <c r="B463" s="42">
        <v>2.21286919110788E-4</v>
      </c>
    </row>
    <row r="464" spans="1:2">
      <c r="A464" s="45" t="s">
        <v>90</v>
      </c>
      <c r="B464" s="42">
        <v>3.3330348984453301E-4</v>
      </c>
    </row>
    <row r="465" spans="1:2">
      <c r="A465" s="45" t="s">
        <v>94</v>
      </c>
      <c r="B465" s="42">
        <v>2.4173711069267601E-4</v>
      </c>
    </row>
    <row r="466" spans="1:2">
      <c r="A466" s="45" t="s">
        <v>82</v>
      </c>
      <c r="B466" s="42">
        <v>1.8436804730104599E-4</v>
      </c>
    </row>
    <row r="467" spans="1:2">
      <c r="A467" s="45" t="s">
        <v>101</v>
      </c>
      <c r="B467" s="42">
        <v>1.6096116897416801E-4</v>
      </c>
    </row>
    <row r="468" spans="1:2">
      <c r="A468" s="45" t="s">
        <v>125</v>
      </c>
      <c r="B468" s="42">
        <v>1.9783800273003599E-4</v>
      </c>
    </row>
    <row r="469" spans="1:2">
      <c r="A469" s="45" t="s">
        <v>126</v>
      </c>
      <c r="B469" s="42">
        <v>9.1374598860871899E-5</v>
      </c>
    </row>
    <row r="470" spans="1:2">
      <c r="A470" s="45" t="s">
        <v>134</v>
      </c>
      <c r="B470" s="42">
        <v>2.4622324151349502E-4</v>
      </c>
    </row>
    <row r="471" spans="1:2">
      <c r="A471" s="45" t="s">
        <v>234</v>
      </c>
      <c r="B471" s="42">
        <v>3.9381252395114002E-4</v>
      </c>
    </row>
    <row r="472" spans="1:2">
      <c r="A472" s="45" t="s">
        <v>324</v>
      </c>
      <c r="B472" s="42">
        <v>1.8101149752481699E-4</v>
      </c>
    </row>
    <row r="473" spans="1:2">
      <c r="A473" s="45" t="s">
        <v>154</v>
      </c>
      <c r="B473" s="42">
        <v>1.7979330347713199E-4</v>
      </c>
    </row>
    <row r="474" spans="1:2">
      <c r="A474" s="45" t="s">
        <v>325</v>
      </c>
      <c r="B474" s="42">
        <v>6.1980890843304896E-4</v>
      </c>
    </row>
    <row r="475" spans="1:2">
      <c r="A475" s="45" t="s">
        <v>219</v>
      </c>
      <c r="B475" s="42">
        <v>4.1368375625563399E-4</v>
      </c>
    </row>
    <row r="476" spans="1:2">
      <c r="A476" s="45" t="s">
        <v>173</v>
      </c>
      <c r="B476" s="42">
        <v>1.3154789046745599E-4</v>
      </c>
    </row>
    <row r="477" spans="1:2">
      <c r="A477" s="45" t="s">
        <v>326</v>
      </c>
      <c r="B477" s="42">
        <v>1.5918692023663599E-4</v>
      </c>
    </row>
    <row r="478" spans="1:2">
      <c r="A478" s="45" t="s">
        <v>133</v>
      </c>
      <c r="B478" s="42">
        <v>4.6337524758036899E-4</v>
      </c>
    </row>
    <row r="479" spans="1:2">
      <c r="A479" s="45" t="s">
        <v>132</v>
      </c>
      <c r="B479" s="42">
        <v>8.3899075325234501E-4</v>
      </c>
    </row>
    <row r="480" spans="1:2">
      <c r="A480" s="45" t="s">
        <v>327</v>
      </c>
      <c r="B480" s="42">
        <v>1.9411468544791501E-4</v>
      </c>
    </row>
    <row r="481" spans="1:2">
      <c r="A481" s="45" t="s">
        <v>190</v>
      </c>
      <c r="B481" s="42">
        <v>9.9021399008583497E-5</v>
      </c>
    </row>
    <row r="482" spans="1:2">
      <c r="A482" s="45" t="s">
        <v>165</v>
      </c>
      <c r="B482" s="42">
        <v>1.32303833438743E-4</v>
      </c>
    </row>
    <row r="483" spans="1:2">
      <c r="A483" s="45" t="s">
        <v>328</v>
      </c>
      <c r="B483" s="42">
        <v>1.17251066520812E-4</v>
      </c>
    </row>
    <row r="484" spans="1:2">
      <c r="A484" s="45" t="s">
        <v>160</v>
      </c>
      <c r="B484" s="42">
        <v>1.73504178510735E-4</v>
      </c>
    </row>
    <row r="485" spans="1:2">
      <c r="A485" s="45" t="s">
        <v>169</v>
      </c>
      <c r="B485" s="42">
        <v>1.4624047532590801E-4</v>
      </c>
    </row>
    <row r="486" spans="1:2">
      <c r="A486" s="45" t="s">
        <v>329</v>
      </c>
      <c r="B486" s="42">
        <v>1.8430994317117501E-3</v>
      </c>
    </row>
    <row r="487" spans="1:2">
      <c r="A487" s="45" t="s">
        <v>330</v>
      </c>
      <c r="B487" s="42">
        <v>4.5915903845058001E-4</v>
      </c>
    </row>
    <row r="488" spans="1:2">
      <c r="A488" s="45" t="s">
        <v>150</v>
      </c>
      <c r="B488" s="42">
        <v>6.9813314876405498E-4</v>
      </c>
    </row>
    <row r="489" spans="1:2">
      <c r="A489" s="45" t="s">
        <v>140</v>
      </c>
      <c r="B489" s="42">
        <v>1.2032980248552E-4</v>
      </c>
    </row>
    <row r="490" spans="1:2">
      <c r="A490" s="45" t="s">
        <v>331</v>
      </c>
      <c r="B490" s="42">
        <v>8.5690273896221405E-5</v>
      </c>
    </row>
    <row r="491" spans="1:2">
      <c r="A491" s="45" t="s">
        <v>142</v>
      </c>
      <c r="B491" s="42">
        <v>1.5953121990601601E-4</v>
      </c>
    </row>
    <row r="492" spans="1:2">
      <c r="A492" s="45" t="s">
        <v>332</v>
      </c>
      <c r="B492" s="42">
        <v>1.3408117941004401E-4</v>
      </c>
    </row>
    <row r="493" spans="1:2">
      <c r="A493" s="45" t="s">
        <v>333</v>
      </c>
      <c r="B493" s="42">
        <v>1.7270742253927801E-4</v>
      </c>
    </row>
    <row r="494" spans="1:2">
      <c r="A494" s="45" t="s">
        <v>334</v>
      </c>
      <c r="B494" s="42">
        <v>1.5740430761049999E-4</v>
      </c>
    </row>
    <row r="495" spans="1:2">
      <c r="A495" s="45" t="s">
        <v>335</v>
      </c>
      <c r="B495" s="42">
        <v>1.1560552369626E-4</v>
      </c>
    </row>
    <row r="496" spans="1:2">
      <c r="A496" s="45" t="s">
        <v>336</v>
      </c>
      <c r="B496" s="42">
        <v>2.1329899787379499E-4</v>
      </c>
    </row>
    <row r="497" spans="1:2">
      <c r="A497" s="45" t="s">
        <v>337</v>
      </c>
      <c r="B497" s="42">
        <v>1.01459236774059E-4</v>
      </c>
    </row>
    <row r="498" spans="1:2">
      <c r="A498" s="45" t="s">
        <v>338</v>
      </c>
      <c r="B498" s="42">
        <v>1.0828964063666499E-4</v>
      </c>
    </row>
    <row r="499" spans="1:2">
      <c r="A499" s="45" t="s">
        <v>339</v>
      </c>
      <c r="B499" s="42">
        <v>2.3891685819187701E-4</v>
      </c>
    </row>
    <row r="500" spans="1:2">
      <c r="A500" s="45" t="s">
        <v>340</v>
      </c>
      <c r="B500" s="42">
        <v>1.3782992892101399E-4</v>
      </c>
    </row>
    <row r="501" spans="1:2">
      <c r="A501" s="45" t="s">
        <v>341</v>
      </c>
      <c r="B501" s="42">
        <v>6.5889773886861405E-5</v>
      </c>
    </row>
    <row r="502" spans="1:2">
      <c r="A502" s="45" t="s">
        <v>342</v>
      </c>
      <c r="B502" s="42">
        <v>8.3250596301136104E-5</v>
      </c>
    </row>
    <row r="503" spans="1:2">
      <c r="A503" s="45" t="s">
        <v>343</v>
      </c>
      <c r="B503" s="42">
        <v>1.4476978251170501E-4</v>
      </c>
    </row>
    <row r="504" spans="1:2">
      <c r="A504" s="45" t="s">
        <v>344</v>
      </c>
      <c r="B504" s="42">
        <v>9.0988016740602099E-5</v>
      </c>
    </row>
    <row r="505" spans="1:2">
      <c r="A505" s="45" t="s">
        <v>345</v>
      </c>
      <c r="B505" s="42">
        <v>1.0916971520976299E-4</v>
      </c>
    </row>
    <row r="506" spans="1:2">
      <c r="A506" s="45" t="s">
        <v>346</v>
      </c>
      <c r="B506" s="42">
        <v>1.07206144858949E-4</v>
      </c>
    </row>
    <row r="507" spans="1:2">
      <c r="A507" s="45" t="s">
        <v>347</v>
      </c>
      <c r="B507" s="42">
        <v>9.6305357477517104E-5</v>
      </c>
    </row>
    <row r="508" spans="1:2">
      <c r="A508" s="45" t="s">
        <v>348</v>
      </c>
      <c r="B508" s="42">
        <v>1.29789743274594E-4</v>
      </c>
    </row>
    <row r="509" spans="1:2">
      <c r="A509" s="45" t="s">
        <v>235</v>
      </c>
      <c r="B509" s="42">
        <v>9.8223089726800898E-5</v>
      </c>
    </row>
    <row r="510" spans="1:2">
      <c r="A510" s="45" t="s">
        <v>276</v>
      </c>
      <c r="B510" s="42">
        <v>8.75535292208143E-5</v>
      </c>
    </row>
    <row r="511" spans="1:2">
      <c r="A511" s="45" t="s">
        <v>193</v>
      </c>
      <c r="B511" s="42">
        <v>1.81334312242693E-3</v>
      </c>
    </row>
    <row r="512" spans="1:2">
      <c r="A512" s="45" t="s">
        <v>199</v>
      </c>
      <c r="B512" s="42">
        <v>1.6495583889185E-3</v>
      </c>
    </row>
    <row r="513" spans="1:2">
      <c r="A513" s="45" t="s">
        <v>205</v>
      </c>
      <c r="B513" s="42">
        <v>5.2202933843232299E-4</v>
      </c>
    </row>
    <row r="514" spans="1:2">
      <c r="A514" s="45" t="s">
        <v>202</v>
      </c>
      <c r="B514" s="42">
        <v>8.1088028214834705E-4</v>
      </c>
    </row>
    <row r="515" spans="1:2">
      <c r="A515" s="45" t="s">
        <v>209</v>
      </c>
      <c r="B515" s="42">
        <v>2.1634600555183199E-4</v>
      </c>
    </row>
    <row r="516" spans="1:2">
      <c r="A516" s="45" t="s">
        <v>197</v>
      </c>
      <c r="B516" s="42">
        <v>2.1767459002886499E-4</v>
      </c>
    </row>
    <row r="517" spans="1:2">
      <c r="A517" s="45" t="s">
        <v>349</v>
      </c>
      <c r="B517" s="42">
        <v>1.55696551277535E-4</v>
      </c>
    </row>
    <row r="518" spans="1:2">
      <c r="A518" s="45" t="s">
        <v>350</v>
      </c>
      <c r="B518" s="42">
        <v>1.7709815444404199E-4</v>
      </c>
    </row>
    <row r="519" spans="1:2">
      <c r="A519" s="45" t="s">
        <v>351</v>
      </c>
      <c r="B519" s="42">
        <v>6.8257427748858002E-5</v>
      </c>
    </row>
    <row r="520" spans="1:2">
      <c r="A520" s="45" t="s">
        <v>352</v>
      </c>
      <c r="B520" s="42">
        <v>5.5276259038110898E-5</v>
      </c>
    </row>
    <row r="521" spans="1:2">
      <c r="A521" s="45" t="s">
        <v>353</v>
      </c>
      <c r="B521" s="42">
        <v>3.59388633311674E-5</v>
      </c>
    </row>
    <row r="522" spans="1:2">
      <c r="A522" s="45" t="s">
        <v>354</v>
      </c>
      <c r="B522" s="42">
        <v>4.0180647813054398E-5</v>
      </c>
    </row>
    <row r="523" spans="1:2">
      <c r="A523" s="45" t="s">
        <v>355</v>
      </c>
      <c r="B523" s="42">
        <v>2.9038819929717501E-5</v>
      </c>
    </row>
    <row r="524" spans="1:2">
      <c r="A524" s="45" t="s">
        <v>253</v>
      </c>
      <c r="B524" s="42">
        <v>2.9774278329510701E-5</v>
      </c>
    </row>
    <row r="525" spans="1:2">
      <c r="A525" s="45" t="s">
        <v>260</v>
      </c>
      <c r="B525" s="42">
        <v>3.1499363792990501E-5</v>
      </c>
    </row>
    <row r="526" spans="1:2">
      <c r="A526" s="45" t="s">
        <v>356</v>
      </c>
      <c r="B526" s="42">
        <v>8.1188736822408096E-5</v>
      </c>
    </row>
    <row r="527" spans="1:2">
      <c r="A527" s="45" t="s">
        <v>357</v>
      </c>
      <c r="B527" s="42">
        <v>4.0120799665927201E-5</v>
      </c>
    </row>
    <row r="528" spans="1:2">
      <c r="A528" s="45" t="s">
        <v>167</v>
      </c>
      <c r="B528" s="42">
        <v>5.4328844022477301E-5</v>
      </c>
    </row>
    <row r="529" spans="1:2">
      <c r="A529" s="45" t="s">
        <v>128</v>
      </c>
      <c r="B529" s="42">
        <v>5.8936399512656897E-5</v>
      </c>
    </row>
    <row r="530" spans="1:2">
      <c r="A530" s="45" t="s">
        <v>358</v>
      </c>
      <c r="B530" s="42">
        <v>1.20016191811748E-4</v>
      </c>
    </row>
    <row r="531" spans="1:2">
      <c r="A531" s="45" t="s">
        <v>268</v>
      </c>
      <c r="B531" s="42">
        <v>5.5162550217499002E-5</v>
      </c>
    </row>
    <row r="532" spans="1:2">
      <c r="A532" s="45" t="s">
        <v>156</v>
      </c>
      <c r="B532" s="42">
        <v>5.0620074646983798E-5</v>
      </c>
    </row>
    <row r="533" spans="1:2">
      <c r="A533" s="45" t="s">
        <v>359</v>
      </c>
      <c r="B533" s="42">
        <v>7.9149640560297998E-5</v>
      </c>
    </row>
    <row r="534" spans="1:2">
      <c r="A534" s="45" t="s">
        <v>360</v>
      </c>
      <c r="B534" s="42">
        <v>3.1201166973153398E-5</v>
      </c>
    </row>
    <row r="535" spans="1:2">
      <c r="A535" s="45" t="s">
        <v>361</v>
      </c>
      <c r="B535" s="42">
        <v>6.9243030430243694E-5</v>
      </c>
    </row>
    <row r="536" spans="1:2">
      <c r="A536" s="45" t="s">
        <v>226</v>
      </c>
      <c r="B536" s="42">
        <v>5.2516034752206799E-5</v>
      </c>
    </row>
    <row r="537" spans="1:2">
      <c r="A537" s="45" t="s">
        <v>362</v>
      </c>
      <c r="B537" s="42">
        <v>5.05135625216514E-5</v>
      </c>
    </row>
    <row r="538" spans="1:2">
      <c r="A538" s="45" t="s">
        <v>363</v>
      </c>
      <c r="B538" s="42">
        <v>9.8108930097961204E-5</v>
      </c>
    </row>
    <row r="539" spans="1:2">
      <c r="A539" s="45" t="s">
        <v>364</v>
      </c>
      <c r="B539" s="42">
        <v>5.2344475160434103E-5</v>
      </c>
    </row>
    <row r="540" spans="1:2">
      <c r="A540" s="45" t="s">
        <v>146</v>
      </c>
      <c r="B540" s="42">
        <v>7.6233566213980704E-5</v>
      </c>
    </row>
    <row r="541" spans="1:2">
      <c r="A541" s="45" t="s">
        <v>144</v>
      </c>
      <c r="B541" s="42">
        <v>6.1464811934113902E-5</v>
      </c>
    </row>
    <row r="542" spans="1:2">
      <c r="A542" s="45" t="s">
        <v>275</v>
      </c>
      <c r="B542" s="42">
        <v>6.2235853667179795E-5</v>
      </c>
    </row>
    <row r="543" spans="1:2">
      <c r="A543" s="45" t="s">
        <v>365</v>
      </c>
      <c r="B543" s="42">
        <v>9.5774710652273093E-5</v>
      </c>
    </row>
    <row r="544" spans="1:2">
      <c r="A544" s="45" t="s">
        <v>366</v>
      </c>
      <c r="B544" s="42">
        <v>4.8364818460676599E-5</v>
      </c>
    </row>
    <row r="545" spans="1:2">
      <c r="A545" s="45" t="s">
        <v>238</v>
      </c>
      <c r="B545" s="42">
        <v>3.824755326939E-5</v>
      </c>
    </row>
    <row r="546" spans="1:2">
      <c r="A546" s="45" t="s">
        <v>240</v>
      </c>
      <c r="B546" s="42">
        <v>5.6504860152661899E-5</v>
      </c>
    </row>
    <row r="547" spans="1:2">
      <c r="A547" s="45" t="s">
        <v>242</v>
      </c>
      <c r="B547" s="42">
        <v>9.3256242008266403E-5</v>
      </c>
    </row>
    <row r="548" spans="1:2">
      <c r="A548" s="45" t="s">
        <v>244</v>
      </c>
      <c r="B548" s="42">
        <v>8.2876669036578793E-5</v>
      </c>
    </row>
    <row r="549" spans="1:2">
      <c r="A549" s="45" t="s">
        <v>184</v>
      </c>
      <c r="B549" s="42">
        <v>6.5598012079341302E-5</v>
      </c>
    </row>
    <row r="550" spans="1:2">
      <c r="A550" s="45" t="s">
        <v>183</v>
      </c>
      <c r="B550" s="42">
        <v>4.2735705438346799E-5</v>
      </c>
    </row>
    <row r="551" spans="1:2">
      <c r="A551" s="45" t="s">
        <v>367</v>
      </c>
      <c r="B551" s="42">
        <v>7.3897970134956405E-5</v>
      </c>
    </row>
    <row r="552" spans="1:2">
      <c r="A552" s="45" t="s">
        <v>224</v>
      </c>
      <c r="B552" s="42">
        <v>6.4416922067432405E-5</v>
      </c>
    </row>
    <row r="553" spans="1:2">
      <c r="A553" s="45" t="s">
        <v>222</v>
      </c>
      <c r="B553" s="42">
        <v>1.10108923343847E-4</v>
      </c>
    </row>
    <row r="554" spans="1:2">
      <c r="A554" s="45" t="s">
        <v>228</v>
      </c>
      <c r="B554" s="42">
        <v>4.2448171015173903E-5</v>
      </c>
    </row>
    <row r="555" spans="1:2">
      <c r="A555" s="45" t="s">
        <v>139</v>
      </c>
      <c r="B555" s="42">
        <v>8.8923239838230102E-5</v>
      </c>
    </row>
    <row r="556" spans="1:2">
      <c r="A556" s="45" t="s">
        <v>175</v>
      </c>
      <c r="B556" s="42">
        <v>5.4382484929733503E-5</v>
      </c>
    </row>
    <row r="557" spans="1:2">
      <c r="A557" s="45" t="s">
        <v>368</v>
      </c>
      <c r="B557" s="42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3.xml><?xml version="1.0" encoding="utf-8"?>
<worksheet xmlns="http://schemas.openxmlformats.org/spreadsheetml/2006/main" xmlns:r="http://schemas.openxmlformats.org/officeDocument/2006/relationships">
  <dimension ref="A1:L557"/>
  <sheetViews>
    <sheetView topLeftCell="A398" workbookViewId="0">
      <selection activeCell="B432" sqref="B432:B444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9" t="s">
        <v>0</v>
      </c>
      <c r="B1" s="50"/>
      <c r="C1" s="50"/>
      <c r="D1" s="51"/>
      <c r="E1" s="18" t="s">
        <v>1</v>
      </c>
      <c r="H1" s="20"/>
    </row>
    <row r="2" spans="1:8" ht="12.75">
      <c r="A2" s="52" t="s">
        <v>2</v>
      </c>
      <c r="B2" s="53"/>
      <c r="C2" s="54"/>
      <c r="D2" s="21" t="s">
        <v>3</v>
      </c>
      <c r="E2" s="21" t="s">
        <v>3</v>
      </c>
      <c r="H2" s="20"/>
    </row>
    <row r="3" spans="1:8" ht="12.75">
      <c r="A3" s="55" t="s">
        <v>4</v>
      </c>
      <c r="B3" s="56"/>
      <c r="C3" s="57"/>
      <c r="D3" s="21" t="s">
        <v>3</v>
      </c>
      <c r="E3" s="13">
        <v>1112.4000000000001</v>
      </c>
      <c r="H3" s="20"/>
    </row>
    <row r="4" spans="1:8" ht="12.75">
      <c r="A4" s="58" t="s">
        <v>4</v>
      </c>
      <c r="B4" s="61" t="s">
        <v>5</v>
      </c>
      <c r="C4" s="62"/>
      <c r="D4" s="21" t="s">
        <v>3</v>
      </c>
      <c r="E4" s="11">
        <v>198.5</v>
      </c>
      <c r="H4" s="20"/>
    </row>
    <row r="5" spans="1:8" ht="12.75">
      <c r="A5" s="59"/>
      <c r="B5" s="46" t="s">
        <v>5</v>
      </c>
      <c r="C5" s="24" t="s">
        <v>6</v>
      </c>
      <c r="D5" s="21" t="s">
        <v>3</v>
      </c>
      <c r="E5" s="13">
        <v>21.8</v>
      </c>
      <c r="H5" s="20"/>
    </row>
    <row r="6" spans="1:8" ht="12.75">
      <c r="A6" s="59"/>
      <c r="B6" s="47"/>
      <c r="C6" s="24" t="s">
        <v>7</v>
      </c>
      <c r="D6" s="21" t="s">
        <v>3</v>
      </c>
      <c r="E6" s="11">
        <v>28.9</v>
      </c>
      <c r="H6" s="20"/>
    </row>
    <row r="7" spans="1:8" ht="12.75">
      <c r="A7" s="59"/>
      <c r="B7" s="47"/>
      <c r="C7" s="24" t="s">
        <v>8</v>
      </c>
      <c r="D7" s="21" t="s">
        <v>3</v>
      </c>
      <c r="E7" s="13">
        <v>89.3</v>
      </c>
      <c r="H7" s="20"/>
    </row>
    <row r="8" spans="1:8" ht="12.75">
      <c r="A8" s="59"/>
      <c r="B8" s="47"/>
      <c r="C8" s="24" t="s">
        <v>9</v>
      </c>
      <c r="D8" s="21" t="s">
        <v>3</v>
      </c>
      <c r="E8" s="11">
        <v>10.6</v>
      </c>
      <c r="H8" s="20"/>
    </row>
    <row r="9" spans="1:8" ht="21">
      <c r="A9" s="59"/>
      <c r="B9" s="48"/>
      <c r="C9" s="24" t="s">
        <v>10</v>
      </c>
      <c r="D9" s="21" t="s">
        <v>3</v>
      </c>
      <c r="E9" s="13">
        <v>48</v>
      </c>
      <c r="H9" s="20"/>
    </row>
    <row r="10" spans="1:8" ht="12.75" customHeight="1">
      <c r="A10" s="59"/>
      <c r="B10" s="61" t="s">
        <v>11</v>
      </c>
      <c r="C10" s="62"/>
      <c r="D10" s="21" t="s">
        <v>3</v>
      </c>
      <c r="E10" s="11">
        <v>33.4</v>
      </c>
      <c r="H10" s="20"/>
    </row>
    <row r="11" spans="1:8" ht="12.75" customHeight="1">
      <c r="A11" s="59"/>
      <c r="B11" s="46" t="s">
        <v>11</v>
      </c>
      <c r="C11" s="24" t="s">
        <v>12</v>
      </c>
      <c r="D11" s="21" t="s">
        <v>3</v>
      </c>
      <c r="E11" s="13">
        <v>23.1</v>
      </c>
      <c r="H11" s="20"/>
    </row>
    <row r="12" spans="1:8" ht="12.75">
      <c r="A12" s="59"/>
      <c r="B12" s="47"/>
      <c r="C12" s="24" t="s">
        <v>13</v>
      </c>
      <c r="D12" s="21" t="s">
        <v>3</v>
      </c>
      <c r="E12" s="11">
        <v>10.3</v>
      </c>
      <c r="H12" s="20"/>
    </row>
    <row r="13" spans="1:8" ht="12.75">
      <c r="A13" s="59"/>
      <c r="B13" s="48"/>
      <c r="C13" s="24" t="s">
        <v>14</v>
      </c>
      <c r="D13" s="21" t="s">
        <v>3</v>
      </c>
      <c r="E13" s="13" t="s">
        <v>15</v>
      </c>
      <c r="H13" s="20"/>
    </row>
    <row r="14" spans="1:8" ht="12.75">
      <c r="A14" s="59"/>
      <c r="B14" s="61" t="s">
        <v>16</v>
      </c>
      <c r="C14" s="62"/>
      <c r="D14" s="21" t="s">
        <v>3</v>
      </c>
      <c r="E14" s="11">
        <v>40.6</v>
      </c>
      <c r="H14" s="20"/>
    </row>
    <row r="15" spans="1:8" ht="12.75">
      <c r="A15" s="59"/>
      <c r="B15" s="46" t="s">
        <v>16</v>
      </c>
      <c r="C15" s="24" t="s">
        <v>17</v>
      </c>
      <c r="D15" s="21" t="s">
        <v>3</v>
      </c>
      <c r="E15" s="13">
        <v>35.6</v>
      </c>
      <c r="H15" s="20"/>
    </row>
    <row r="16" spans="1:8" ht="12.75">
      <c r="A16" s="59"/>
      <c r="B16" s="48"/>
      <c r="C16" s="24" t="s">
        <v>18</v>
      </c>
      <c r="D16" s="21" t="s">
        <v>3</v>
      </c>
      <c r="E16" s="11">
        <v>5</v>
      </c>
      <c r="H16" s="20"/>
    </row>
    <row r="17" spans="1:8" ht="12.75">
      <c r="A17" s="59"/>
      <c r="B17" s="61" t="s">
        <v>19</v>
      </c>
      <c r="C17" s="62"/>
      <c r="D17" s="21" t="s">
        <v>3</v>
      </c>
      <c r="E17" s="13">
        <v>238.6</v>
      </c>
      <c r="H17" s="20"/>
    </row>
    <row r="18" spans="1:8" ht="12.75">
      <c r="A18" s="59"/>
      <c r="B18" s="46" t="s">
        <v>19</v>
      </c>
      <c r="C18" s="24" t="s">
        <v>20</v>
      </c>
      <c r="D18" s="21" t="s">
        <v>3</v>
      </c>
      <c r="E18" s="11">
        <v>85.2</v>
      </c>
      <c r="H18" s="20"/>
    </row>
    <row r="19" spans="1:8" ht="12.75">
      <c r="A19" s="59"/>
      <c r="B19" s="47"/>
      <c r="C19" s="24" t="s">
        <v>21</v>
      </c>
      <c r="D19" s="21" t="s">
        <v>3</v>
      </c>
      <c r="E19" s="13">
        <v>60.7</v>
      </c>
      <c r="H19" s="20"/>
    </row>
    <row r="20" spans="1:8" ht="12.75">
      <c r="A20" s="59"/>
      <c r="B20" s="47"/>
      <c r="C20" s="24" t="s">
        <v>22</v>
      </c>
      <c r="D20" s="21" t="s">
        <v>3</v>
      </c>
      <c r="E20" s="11" t="s">
        <v>15</v>
      </c>
      <c r="H20" s="20"/>
    </row>
    <row r="21" spans="1:8" ht="12.75">
      <c r="A21" s="59"/>
      <c r="B21" s="47"/>
      <c r="C21" s="24" t="s">
        <v>23</v>
      </c>
      <c r="D21" s="21" t="s">
        <v>3</v>
      </c>
      <c r="E21" s="13">
        <v>23.5</v>
      </c>
      <c r="H21" s="20"/>
    </row>
    <row r="22" spans="1:8" ht="12.75">
      <c r="A22" s="59"/>
      <c r="B22" s="47"/>
      <c r="C22" s="24" t="s">
        <v>24</v>
      </c>
      <c r="D22" s="21" t="s">
        <v>3</v>
      </c>
      <c r="E22" s="11">
        <v>41.1</v>
      </c>
      <c r="H22" s="20"/>
    </row>
    <row r="23" spans="1:8" ht="12.75">
      <c r="A23" s="59"/>
      <c r="B23" s="48"/>
      <c r="C23" s="24" t="s">
        <v>25</v>
      </c>
      <c r="D23" s="21" t="s">
        <v>3</v>
      </c>
      <c r="E23" s="13" t="s">
        <v>15</v>
      </c>
      <c r="H23" s="20"/>
    </row>
    <row r="24" spans="1:8" ht="12.75">
      <c r="A24" s="59"/>
      <c r="B24" s="61" t="s">
        <v>26</v>
      </c>
      <c r="C24" s="62"/>
      <c r="D24" s="21" t="s">
        <v>3</v>
      </c>
      <c r="E24" s="11">
        <v>53.9</v>
      </c>
      <c r="H24" s="20"/>
    </row>
    <row r="25" spans="1:8" ht="21">
      <c r="A25" s="59"/>
      <c r="B25" s="46" t="s">
        <v>26</v>
      </c>
      <c r="C25" s="24" t="s">
        <v>27</v>
      </c>
      <c r="D25" s="21" t="s">
        <v>3</v>
      </c>
      <c r="E25" s="13">
        <v>18.5</v>
      </c>
      <c r="H25" s="20"/>
    </row>
    <row r="26" spans="1:8" ht="12.75">
      <c r="A26" s="59"/>
      <c r="B26" s="47"/>
      <c r="C26" s="24" t="s">
        <v>28</v>
      </c>
      <c r="D26" s="21" t="s">
        <v>3</v>
      </c>
      <c r="E26" s="11" t="s">
        <v>15</v>
      </c>
      <c r="H26" s="20"/>
    </row>
    <row r="27" spans="1:8" ht="12.75">
      <c r="A27" s="59"/>
      <c r="B27" s="47"/>
      <c r="C27" s="24" t="s">
        <v>29</v>
      </c>
      <c r="D27" s="21" t="s">
        <v>3</v>
      </c>
      <c r="E27" s="13">
        <v>11.8</v>
      </c>
      <c r="H27" s="20"/>
    </row>
    <row r="28" spans="1:8" ht="21">
      <c r="A28" s="59"/>
      <c r="B28" s="47"/>
      <c r="C28" s="24" t="s">
        <v>30</v>
      </c>
      <c r="D28" s="21" t="s">
        <v>3</v>
      </c>
      <c r="E28" s="11">
        <v>3.5</v>
      </c>
      <c r="H28" s="20"/>
    </row>
    <row r="29" spans="1:8" ht="21">
      <c r="A29" s="59"/>
      <c r="B29" s="47"/>
      <c r="C29" s="24" t="s">
        <v>31</v>
      </c>
      <c r="D29" s="21" t="s">
        <v>3</v>
      </c>
      <c r="E29" s="13">
        <v>5.9</v>
      </c>
      <c r="H29" s="20"/>
    </row>
    <row r="30" spans="1:8" ht="21">
      <c r="A30" s="59"/>
      <c r="B30" s="48"/>
      <c r="C30" s="24" t="s">
        <v>32</v>
      </c>
      <c r="D30" s="21" t="s">
        <v>3</v>
      </c>
      <c r="E30" s="11">
        <v>9.9</v>
      </c>
      <c r="H30" s="20"/>
    </row>
    <row r="31" spans="1:8" ht="12.75">
      <c r="A31" s="59"/>
      <c r="B31" s="61" t="s">
        <v>33</v>
      </c>
      <c r="C31" s="62"/>
      <c r="D31" s="21" t="s">
        <v>3</v>
      </c>
      <c r="E31" s="13">
        <v>26.3</v>
      </c>
      <c r="H31" s="20"/>
    </row>
    <row r="32" spans="1:8" ht="21">
      <c r="A32" s="59"/>
      <c r="B32" s="46" t="s">
        <v>33</v>
      </c>
      <c r="C32" s="24" t="s">
        <v>34</v>
      </c>
      <c r="D32" s="21" t="s">
        <v>3</v>
      </c>
      <c r="E32" s="11">
        <v>7</v>
      </c>
      <c r="H32" s="20"/>
    </row>
    <row r="33" spans="1:8" ht="12.75">
      <c r="A33" s="59"/>
      <c r="B33" s="47"/>
      <c r="C33" s="24" t="s">
        <v>35</v>
      </c>
      <c r="D33" s="21" t="s">
        <v>3</v>
      </c>
      <c r="E33" s="13" t="s">
        <v>15</v>
      </c>
      <c r="H33" s="20"/>
    </row>
    <row r="34" spans="1:8" ht="12.75">
      <c r="A34" s="59"/>
      <c r="B34" s="48"/>
      <c r="C34" s="24" t="s">
        <v>36</v>
      </c>
      <c r="D34" s="21" t="s">
        <v>3</v>
      </c>
      <c r="E34" s="11" t="s">
        <v>15</v>
      </c>
      <c r="H34" s="20"/>
    </row>
    <row r="35" spans="1:8" ht="12.75">
      <c r="A35" s="59"/>
      <c r="B35" s="61" t="s">
        <v>37</v>
      </c>
      <c r="C35" s="62"/>
      <c r="D35" s="21" t="s">
        <v>3</v>
      </c>
      <c r="E35" s="13">
        <v>169.9</v>
      </c>
      <c r="H35" s="20"/>
    </row>
    <row r="36" spans="1:8" ht="12.75">
      <c r="A36" s="59"/>
      <c r="B36" s="46" t="s">
        <v>37</v>
      </c>
      <c r="C36" s="24" t="s">
        <v>38</v>
      </c>
      <c r="D36" s="21" t="s">
        <v>3</v>
      </c>
      <c r="E36" s="11">
        <v>60</v>
      </c>
      <c r="H36" s="20"/>
    </row>
    <row r="37" spans="1:8" ht="21">
      <c r="A37" s="59"/>
      <c r="B37" s="47"/>
      <c r="C37" s="24" t="s">
        <v>39</v>
      </c>
      <c r="D37" s="21" t="s">
        <v>3</v>
      </c>
      <c r="E37" s="13">
        <v>88.9</v>
      </c>
      <c r="H37" s="20"/>
    </row>
    <row r="38" spans="1:8" ht="12.75">
      <c r="A38" s="59"/>
      <c r="B38" s="48"/>
      <c r="C38" s="24" t="s">
        <v>40</v>
      </c>
      <c r="D38" s="21" t="s">
        <v>3</v>
      </c>
      <c r="E38" s="11">
        <v>20.9</v>
      </c>
      <c r="H38" s="20"/>
    </row>
    <row r="39" spans="1:8" ht="12.75">
      <c r="A39" s="59"/>
      <c r="B39" s="61" t="s">
        <v>41</v>
      </c>
      <c r="C39" s="62"/>
      <c r="D39" s="21" t="s">
        <v>3</v>
      </c>
      <c r="E39" s="13">
        <v>36.5</v>
      </c>
      <c r="H39" s="20"/>
    </row>
    <row r="40" spans="1:8" ht="12.75">
      <c r="A40" s="59"/>
      <c r="B40" s="46" t="s">
        <v>41</v>
      </c>
      <c r="C40" s="24" t="s">
        <v>42</v>
      </c>
      <c r="D40" s="21" t="s">
        <v>3</v>
      </c>
      <c r="E40" s="11">
        <v>1.9</v>
      </c>
      <c r="H40" s="20"/>
    </row>
    <row r="41" spans="1:8" ht="12.75">
      <c r="A41" s="59"/>
      <c r="B41" s="47"/>
      <c r="C41" s="24" t="s">
        <v>43</v>
      </c>
      <c r="D41" s="21" t="s">
        <v>3</v>
      </c>
      <c r="E41" s="13" t="s">
        <v>15</v>
      </c>
      <c r="H41" s="20"/>
    </row>
    <row r="42" spans="1:8" ht="12.75">
      <c r="A42" s="59"/>
      <c r="B42" s="48"/>
      <c r="C42" s="24" t="s">
        <v>44</v>
      </c>
      <c r="D42" s="21" t="s">
        <v>3</v>
      </c>
      <c r="E42" s="11">
        <v>33</v>
      </c>
      <c r="H42" s="20"/>
    </row>
    <row r="43" spans="1:8" ht="12.75">
      <c r="A43" s="59"/>
      <c r="B43" s="61" t="s">
        <v>45</v>
      </c>
      <c r="C43" s="62"/>
      <c r="D43" s="21" t="s">
        <v>3</v>
      </c>
      <c r="E43" s="13">
        <v>108.5</v>
      </c>
      <c r="H43" s="20"/>
    </row>
    <row r="44" spans="1:8" ht="21">
      <c r="A44" s="59"/>
      <c r="B44" s="46" t="s">
        <v>45</v>
      </c>
      <c r="C44" s="24" t="s">
        <v>46</v>
      </c>
      <c r="D44" s="21" t="s">
        <v>3</v>
      </c>
      <c r="E44" s="11">
        <v>16.7</v>
      </c>
      <c r="H44" s="20"/>
    </row>
    <row r="45" spans="1:8" ht="21">
      <c r="A45" s="59"/>
      <c r="B45" s="47"/>
      <c r="C45" s="24" t="s">
        <v>47</v>
      </c>
      <c r="D45" s="21" t="s">
        <v>3</v>
      </c>
      <c r="E45" s="13" t="s">
        <v>15</v>
      </c>
      <c r="H45" s="20"/>
    </row>
    <row r="46" spans="1:8" ht="21">
      <c r="A46" s="59"/>
      <c r="B46" s="47"/>
      <c r="C46" s="24" t="s">
        <v>48</v>
      </c>
      <c r="D46" s="21" t="s">
        <v>3</v>
      </c>
      <c r="E46" s="11">
        <v>21.5</v>
      </c>
      <c r="H46" s="20"/>
    </row>
    <row r="47" spans="1:8" ht="12.75">
      <c r="A47" s="59"/>
      <c r="B47" s="47"/>
      <c r="C47" s="24" t="s">
        <v>49</v>
      </c>
      <c r="D47" s="21" t="s">
        <v>3</v>
      </c>
      <c r="E47" s="13">
        <v>38</v>
      </c>
      <c r="H47" s="20"/>
    </row>
    <row r="48" spans="1:8" ht="12.75">
      <c r="A48" s="59"/>
      <c r="B48" s="47"/>
      <c r="C48" s="24" t="s">
        <v>50</v>
      </c>
      <c r="D48" s="21" t="s">
        <v>3</v>
      </c>
      <c r="E48" s="11">
        <v>11.5</v>
      </c>
      <c r="H48" s="20"/>
    </row>
    <row r="49" spans="1:8" ht="12.75">
      <c r="A49" s="59"/>
      <c r="B49" s="47"/>
      <c r="C49" s="24" t="s">
        <v>51</v>
      </c>
      <c r="D49" s="21" t="s">
        <v>3</v>
      </c>
      <c r="E49" s="13">
        <v>7.2</v>
      </c>
      <c r="H49" s="20"/>
    </row>
    <row r="50" spans="1:8" ht="12.75">
      <c r="A50" s="59"/>
      <c r="B50" s="47"/>
      <c r="C50" s="24" t="s">
        <v>52</v>
      </c>
      <c r="D50" s="21" t="s">
        <v>3</v>
      </c>
      <c r="E50" s="11" t="s">
        <v>15</v>
      </c>
      <c r="H50" s="20"/>
    </row>
    <row r="51" spans="1:8" ht="21">
      <c r="A51" s="59"/>
      <c r="B51" s="48"/>
      <c r="C51" s="24" t="s">
        <v>53</v>
      </c>
      <c r="D51" s="21" t="s">
        <v>3</v>
      </c>
      <c r="E51" s="13">
        <v>3.5</v>
      </c>
      <c r="H51" s="20"/>
    </row>
    <row r="52" spans="1:8" ht="12.75">
      <c r="A52" s="59"/>
      <c r="B52" s="55" t="s">
        <v>54</v>
      </c>
      <c r="C52" s="57"/>
      <c r="D52" s="21" t="s">
        <v>3</v>
      </c>
      <c r="E52" s="11" t="s">
        <v>15</v>
      </c>
      <c r="H52" s="20"/>
    </row>
    <row r="53" spans="1:8" ht="12.75">
      <c r="A53" s="59"/>
      <c r="B53" s="61" t="s">
        <v>55</v>
      </c>
      <c r="C53" s="62"/>
      <c r="D53" s="21" t="s">
        <v>3</v>
      </c>
      <c r="E53" s="13">
        <v>102</v>
      </c>
      <c r="H53" s="20"/>
    </row>
    <row r="54" spans="1:8" ht="12.75">
      <c r="A54" s="59"/>
      <c r="B54" s="46" t="s">
        <v>55</v>
      </c>
      <c r="C54" s="24" t="s">
        <v>56</v>
      </c>
      <c r="D54" s="21" t="s">
        <v>3</v>
      </c>
      <c r="E54" s="11">
        <v>24.5</v>
      </c>
      <c r="H54" s="20"/>
    </row>
    <row r="55" spans="1:8" ht="12.75">
      <c r="A55" s="59"/>
      <c r="B55" s="47"/>
      <c r="C55" s="24" t="s">
        <v>57</v>
      </c>
      <c r="D55" s="21" t="s">
        <v>3</v>
      </c>
      <c r="E55" s="13" t="s">
        <v>15</v>
      </c>
      <c r="H55" s="20"/>
    </row>
    <row r="56" spans="1:8" ht="12.75">
      <c r="A56" s="59"/>
      <c r="B56" s="47"/>
      <c r="C56" s="24" t="s">
        <v>58</v>
      </c>
      <c r="D56" s="21" t="s">
        <v>3</v>
      </c>
      <c r="E56" s="11">
        <v>16.5</v>
      </c>
      <c r="H56" s="20"/>
    </row>
    <row r="57" spans="1:8" ht="12.75">
      <c r="A57" s="59"/>
      <c r="B57" s="47"/>
      <c r="C57" s="24" t="s">
        <v>59</v>
      </c>
      <c r="D57" s="21" t="s">
        <v>3</v>
      </c>
      <c r="E57" s="13">
        <v>46.7</v>
      </c>
      <c r="H57" s="20"/>
    </row>
    <row r="58" spans="1:8" ht="12.75">
      <c r="A58" s="59"/>
      <c r="B58" s="47"/>
      <c r="C58" s="24" t="s">
        <v>60</v>
      </c>
      <c r="D58" s="21" t="s">
        <v>3</v>
      </c>
      <c r="E58" s="11">
        <v>6</v>
      </c>
      <c r="H58" s="20"/>
    </row>
    <row r="59" spans="1:8" ht="12.75">
      <c r="A59" s="59"/>
      <c r="B59" s="48"/>
      <c r="C59" s="24" t="s">
        <v>61</v>
      </c>
      <c r="D59" s="21" t="s">
        <v>3</v>
      </c>
      <c r="E59" s="13" t="s">
        <v>15</v>
      </c>
      <c r="H59" s="20"/>
    </row>
    <row r="60" spans="1:8" ht="12.75">
      <c r="A60" s="59"/>
      <c r="B60" s="61" t="s">
        <v>62</v>
      </c>
      <c r="C60" s="62"/>
      <c r="D60" s="21" t="s">
        <v>3</v>
      </c>
      <c r="E60" s="11">
        <v>110.6</v>
      </c>
      <c r="H60" s="20"/>
    </row>
    <row r="61" spans="1:8" ht="12.75">
      <c r="A61" s="59"/>
      <c r="B61" s="46" t="s">
        <v>62</v>
      </c>
      <c r="C61" s="24" t="s">
        <v>63</v>
      </c>
      <c r="D61" s="21" t="s">
        <v>3</v>
      </c>
      <c r="E61" s="13">
        <v>86.7</v>
      </c>
      <c r="H61" s="20"/>
    </row>
    <row r="62" spans="1:8" ht="12.75">
      <c r="A62" s="59"/>
      <c r="B62" s="47"/>
      <c r="C62" s="24" t="s">
        <v>64</v>
      </c>
      <c r="D62" s="21" t="s">
        <v>3</v>
      </c>
      <c r="E62" s="11">
        <v>13.5</v>
      </c>
      <c r="H62" s="20"/>
    </row>
    <row r="63" spans="1:8" ht="21">
      <c r="A63" s="59"/>
      <c r="B63" s="47"/>
      <c r="C63" s="24" t="s">
        <v>65</v>
      </c>
      <c r="D63" s="21" t="s">
        <v>3</v>
      </c>
      <c r="E63" s="13">
        <v>2.5</v>
      </c>
      <c r="H63" s="20"/>
    </row>
    <row r="64" spans="1:8" ht="12.75">
      <c r="A64" s="59"/>
      <c r="B64" s="47"/>
      <c r="C64" s="24" t="s">
        <v>66</v>
      </c>
      <c r="D64" s="21" t="s">
        <v>3</v>
      </c>
      <c r="E64" s="11" t="s">
        <v>15</v>
      </c>
      <c r="H64" s="20"/>
    </row>
    <row r="65" spans="1:9" ht="21">
      <c r="A65" s="59"/>
      <c r="B65" s="48"/>
      <c r="C65" s="24" t="s">
        <v>67</v>
      </c>
      <c r="D65" s="21" t="s">
        <v>3</v>
      </c>
      <c r="E65" s="13">
        <v>6.7</v>
      </c>
    </row>
    <row r="66" spans="1:9" ht="12.75">
      <c r="A66" s="60"/>
      <c r="B66" s="55" t="s">
        <v>68</v>
      </c>
      <c r="C66" s="57"/>
      <c r="D66" s="21" t="s">
        <v>3</v>
      </c>
      <c r="E66" s="11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21.8</v>
      </c>
      <c r="F75" s="26">
        <f>E75*(365.25/7)</f>
        <v>1137.4928571428572</v>
      </c>
      <c r="G75" s="26">
        <v>0.99999999999999989</v>
      </c>
      <c r="H75" s="27"/>
      <c r="I75" s="26">
        <f>SUM(I77,I76)</f>
        <v>0.22289416951333144</v>
      </c>
    </row>
    <row r="76" spans="1:9">
      <c r="C76" s="26" t="s">
        <v>79</v>
      </c>
      <c r="D76" s="26"/>
      <c r="E76" s="19">
        <f>E75*G76</f>
        <v>9.0247311827956977</v>
      </c>
      <c r="F76" s="19">
        <f>E76*(365.25/7)</f>
        <v>470.89758064516127</v>
      </c>
      <c r="G76" s="19">
        <v>0.41397849462365588</v>
      </c>
      <c r="I76" s="19">
        <f>F76*AVERAGE(H78:H79)</f>
        <v>9.2273392755518935E-2</v>
      </c>
    </row>
    <row r="77" spans="1:9">
      <c r="C77" s="26" t="s">
        <v>80</v>
      </c>
      <c r="D77" s="26"/>
      <c r="E77" s="19">
        <f>G77*E75</f>
        <v>12.775268817204299</v>
      </c>
      <c r="F77" s="19">
        <f>E77*(365.25/7)</f>
        <v>666.59527649769575</v>
      </c>
      <c r="G77" s="19">
        <v>0.58602150537634401</v>
      </c>
      <c r="I77" s="19">
        <f>F77*AVERAGE(H78:H79)</f>
        <v>0.1306207767578125</v>
      </c>
    </row>
    <row r="78" spans="1:9">
      <c r="C78" s="26"/>
      <c r="D78" s="5" t="s">
        <v>82</v>
      </c>
      <c r="H78" s="25">
        <f>B466</f>
        <v>1.8436804730104599E-4</v>
      </c>
    </row>
    <row r="79" spans="1:9">
      <c r="C79" s="26"/>
      <c r="D79" s="19" t="s">
        <v>81</v>
      </c>
      <c r="F79" s="26"/>
      <c r="H79" s="25">
        <f>B452</f>
        <v>2.0753625014341401E-4</v>
      </c>
    </row>
    <row r="80" spans="1:9" s="26" customFormat="1">
      <c r="B80" s="26" t="s">
        <v>83</v>
      </c>
      <c r="E80" s="26">
        <f>E6</f>
        <v>28.9</v>
      </c>
      <c r="F80" s="26">
        <f>E80*(365.25/7)</f>
        <v>1507.9607142857142</v>
      </c>
      <c r="G80" s="26">
        <v>1</v>
      </c>
      <c r="H80" s="27"/>
      <c r="I80" s="26">
        <f>SUM(I81,I84)</f>
        <v>0.40424151300640337</v>
      </c>
    </row>
    <row r="81" spans="1:9">
      <c r="A81" s="19"/>
      <c r="C81" s="26" t="s">
        <v>84</v>
      </c>
      <c r="D81" s="26"/>
      <c r="E81" s="19">
        <f>G81*E80</f>
        <v>24.718723404255318</v>
      </c>
      <c r="F81" s="19">
        <f>E81*(365.25/7)</f>
        <v>1289.7876747720366</v>
      </c>
      <c r="G81" s="19">
        <v>0.85531914893617023</v>
      </c>
      <c r="I81" s="19">
        <f>F81*AVERAGE(H82:H83)</f>
        <v>0.30420623536609043</v>
      </c>
    </row>
    <row r="82" spans="1:9">
      <c r="A82" s="19"/>
      <c r="C82" s="26"/>
      <c r="D82" s="5" t="s">
        <v>86</v>
      </c>
      <c r="H82" s="25">
        <f>B455</f>
        <v>2.9047921153145501E-4</v>
      </c>
    </row>
    <row r="83" spans="1:9">
      <c r="A83" s="19"/>
      <c r="C83" s="26"/>
      <c r="D83" s="4" t="s">
        <v>85</v>
      </c>
      <c r="F83" s="26"/>
      <c r="H83" s="25">
        <f>B453</f>
        <v>1.8123600379630399E-4</v>
      </c>
    </row>
    <row r="84" spans="1:9">
      <c r="A84" s="19"/>
      <c r="C84" s="26" t="s">
        <v>88</v>
      </c>
      <c r="D84" s="26"/>
      <c r="E84" s="19">
        <f>G84*E80</f>
        <v>4.1812765957446807</v>
      </c>
      <c r="F84" s="19">
        <f>E84*(365.25/7)</f>
        <v>218.17303951367782</v>
      </c>
      <c r="G84" s="19">
        <v>0.14468085106382977</v>
      </c>
      <c r="I84" s="19">
        <f>F84*AVERAGE(H85:H86)</f>
        <v>0.10003527764031295</v>
      </c>
    </row>
    <row r="85" spans="1:9">
      <c r="A85" s="19"/>
      <c r="C85" s="26"/>
      <c r="D85" s="4" t="s">
        <v>89</v>
      </c>
      <c r="F85" s="26"/>
      <c r="H85" s="25">
        <f>B457</f>
        <v>5.8372345228633899E-4</v>
      </c>
    </row>
    <row r="86" spans="1:9">
      <c r="A86" s="19"/>
      <c r="C86" s="26"/>
      <c r="D86" s="4" t="s">
        <v>90</v>
      </c>
      <c r="F86" s="26"/>
      <c r="H86" s="25">
        <f>B464</f>
        <v>3.3330348984453301E-4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89.3</v>
      </c>
      <c r="F88" s="26">
        <f>E88*(365.25/7)</f>
        <v>4659.5464285714288</v>
      </c>
      <c r="G88" s="26">
        <v>1</v>
      </c>
      <c r="H88" s="27"/>
      <c r="I88" s="26">
        <f>SUM(I89,I91,I94,I96,I98,I100)</f>
        <v>0.88497120907984783</v>
      </c>
    </row>
    <row r="89" spans="1:9">
      <c r="A89" s="19"/>
      <c r="C89" s="26" t="s">
        <v>91</v>
      </c>
      <c r="D89" s="26"/>
      <c r="E89" s="19">
        <f>G89*E88</f>
        <v>20.487179487179489</v>
      </c>
      <c r="F89" s="19">
        <f>E89*(365.25/7)</f>
        <v>1068.9917582417584</v>
      </c>
      <c r="G89" s="19">
        <v>0.22941970310391366</v>
      </c>
      <c r="I89" s="19">
        <f>F89*H90</f>
        <v>0.19708792304794484</v>
      </c>
    </row>
    <row r="90" spans="1:9">
      <c r="A90" s="19"/>
      <c r="C90" s="26"/>
      <c r="D90" s="19" t="s">
        <v>82</v>
      </c>
      <c r="F90" s="26"/>
      <c r="H90" s="25">
        <f>B466</f>
        <v>1.8436804730104599E-4</v>
      </c>
    </row>
    <row r="91" spans="1:9">
      <c r="A91" s="19"/>
      <c r="C91" s="26" t="s">
        <v>92</v>
      </c>
      <c r="E91" s="28">
        <f>G91*E88</f>
        <v>14.1</v>
      </c>
      <c r="F91" s="19">
        <f>E91*(365.25/7)</f>
        <v>735.71785714285716</v>
      </c>
      <c r="G91" s="19">
        <v>0.15789473684210525</v>
      </c>
      <c r="I91" s="19">
        <f>F91*AVERAGE(H92:H93)</f>
        <v>0.1615425974215092</v>
      </c>
    </row>
    <row r="92" spans="1:9">
      <c r="A92" s="19"/>
      <c r="C92" s="26"/>
      <c r="D92" s="5" t="s">
        <v>86</v>
      </c>
      <c r="E92" s="28"/>
      <c r="H92" s="25">
        <f>B455</f>
        <v>2.9047921153145501E-4</v>
      </c>
    </row>
    <row r="93" spans="1:9">
      <c r="A93" s="19"/>
      <c r="C93" s="26"/>
      <c r="D93" s="19" t="s">
        <v>93</v>
      </c>
      <c r="F93" s="26"/>
      <c r="H93" s="25">
        <f>B454</f>
        <v>1.4866358173675799E-4</v>
      </c>
    </row>
    <row r="94" spans="1:9">
      <c r="A94" s="19"/>
      <c r="C94" s="26" t="s">
        <v>95</v>
      </c>
      <c r="E94" s="19">
        <f>G94*E88</f>
        <v>2.6512820512820516</v>
      </c>
      <c r="F94" s="19">
        <f>E94*(365.25/7)</f>
        <v>138.34010989010991</v>
      </c>
      <c r="G94" s="19">
        <v>2.9689608636977064E-2</v>
      </c>
      <c r="I94" s="19">
        <f>F94*H95</f>
        <v>2.5505495923851686E-2</v>
      </c>
    </row>
    <row r="95" spans="1:9">
      <c r="A95" s="19"/>
      <c r="C95" s="26"/>
      <c r="D95" s="29" t="s">
        <v>82</v>
      </c>
      <c r="F95" s="26"/>
      <c r="H95" s="25">
        <f>B466</f>
        <v>1.8436804730104599E-4</v>
      </c>
    </row>
    <row r="96" spans="1:9">
      <c r="A96" s="19"/>
      <c r="C96" s="26" t="s">
        <v>96</v>
      </c>
      <c r="E96" s="28">
        <f>G96*E88</f>
        <v>4.5794871794871792</v>
      </c>
      <c r="F96" s="19">
        <f>E96*(365.25/7)</f>
        <v>238.9510989010989</v>
      </c>
      <c r="G96" s="19">
        <v>5.128205128205128E-2</v>
      </c>
      <c r="I96" s="19">
        <f>F96*H97</f>
        <v>4.405494750483472E-2</v>
      </c>
    </row>
    <row r="97" spans="1:9">
      <c r="A97" s="19"/>
      <c r="C97" s="26"/>
      <c r="D97" s="29" t="s">
        <v>82</v>
      </c>
      <c r="H97" s="25">
        <f>B466</f>
        <v>1.8436804730104599E-4</v>
      </c>
    </row>
    <row r="98" spans="1:9">
      <c r="A98" s="19"/>
      <c r="C98" s="26" t="s">
        <v>97</v>
      </c>
      <c r="D98" s="26"/>
      <c r="E98" s="19">
        <f>G98*E88</f>
        <v>11.448717948717951</v>
      </c>
      <c r="F98" s="19">
        <f>E98*(365.25/7)</f>
        <v>597.37774725274733</v>
      </c>
      <c r="G98" s="19">
        <v>0.12820512820512822</v>
      </c>
      <c r="I98" s="19">
        <f>F98*H99</f>
        <v>0.11013736876208682</v>
      </c>
    </row>
    <row r="99" spans="1:9">
      <c r="A99" s="19"/>
      <c r="C99" s="26"/>
      <c r="D99" s="29" t="s">
        <v>82</v>
      </c>
      <c r="H99" s="25">
        <f>B466</f>
        <v>1.8436804730104599E-4</v>
      </c>
    </row>
    <row r="100" spans="1:9">
      <c r="A100" s="19"/>
      <c r="C100" s="26" t="s">
        <v>98</v>
      </c>
      <c r="D100" s="26"/>
      <c r="E100" s="19">
        <f>G100*E88</f>
        <v>36.033333333333339</v>
      </c>
      <c r="F100" s="19">
        <f>E100*(365.25/7)</f>
        <v>1880.1678571428574</v>
      </c>
      <c r="G100" s="19">
        <v>0.40350877192982459</v>
      </c>
      <c r="I100" s="19">
        <f>F100*H101</f>
        <v>0.3466428764196206</v>
      </c>
    </row>
    <row r="101" spans="1:9">
      <c r="A101" s="19"/>
      <c r="C101" s="26"/>
      <c r="D101" s="29" t="s">
        <v>82</v>
      </c>
      <c r="F101" s="26"/>
      <c r="H101" s="25">
        <f>B466</f>
        <v>1.8436804730104599E-4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10.6</v>
      </c>
      <c r="F103" s="26">
        <f>E103*(365.25/7)</f>
        <v>553.09285714285716</v>
      </c>
      <c r="G103" s="26">
        <v>1</v>
      </c>
      <c r="H103" s="27"/>
      <c r="I103" s="26">
        <f>SUM(I104:I105)</f>
        <v>8.9026472836976789E-2</v>
      </c>
    </row>
    <row r="104" spans="1:9">
      <c r="A104" s="19"/>
      <c r="C104" s="26" t="s">
        <v>99</v>
      </c>
      <c r="D104" s="26"/>
      <c r="E104" s="19">
        <f>G104*E103</f>
        <v>3.0285714285714285</v>
      </c>
      <c r="F104" s="19">
        <f>E104*(365.25/7)</f>
        <v>158.0265306122449</v>
      </c>
      <c r="G104" s="19">
        <v>0.2857142857142857</v>
      </c>
      <c r="I104" s="19">
        <f>F104*AVERAGE(H106:H106)</f>
        <v>2.5436135096279084E-2</v>
      </c>
    </row>
    <row r="105" spans="1:9">
      <c r="A105" s="19"/>
      <c r="C105" s="26" t="s">
        <v>100</v>
      </c>
      <c r="D105" s="26"/>
      <c r="E105" s="19">
        <f>G105*E103</f>
        <v>7.5714285714285712</v>
      </c>
      <c r="F105" s="19">
        <f>E105*(365.25/7)</f>
        <v>395.06632653061223</v>
      </c>
      <c r="G105" s="19">
        <v>0.7142857142857143</v>
      </c>
      <c r="I105" s="19">
        <f>F105*AVERAGE(H106:H106)</f>
        <v>6.3590337740697708E-2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1.6096116897416801E-4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48</v>
      </c>
      <c r="F108" s="26">
        <f>E108*(365.25/7)</f>
        <v>2504.5714285714284</v>
      </c>
      <c r="G108" s="26">
        <v>0.9973821989528795</v>
      </c>
      <c r="H108" s="27"/>
      <c r="I108" s="26">
        <f>F108*H112</f>
        <v>0.21928406775704518</v>
      </c>
    </row>
    <row r="109" spans="1:9">
      <c r="C109" s="26" t="s">
        <v>102</v>
      </c>
      <c r="D109" s="26"/>
      <c r="E109" s="19">
        <f>G109*E108</f>
        <v>21.235602094240836</v>
      </c>
      <c r="F109" s="19">
        <f>E109*(365.25/7)</f>
        <v>1108.0433807030665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26.638743455497377</v>
      </c>
      <c r="F110" s="19">
        <f>E110*(365.25/7)</f>
        <v>1389.9715781600596</v>
      </c>
      <c r="G110" s="19">
        <v>0.55497382198952872</v>
      </c>
    </row>
    <row r="111" spans="1:9">
      <c r="C111" s="26" t="s">
        <v>104</v>
      </c>
      <c r="D111" s="26">
        <f>F108-SUM(F109:F110)</f>
        <v>6.556469708302302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8.75535292208143E-5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198.5</v>
      </c>
      <c r="F122" s="30">
        <f>E122*(365.25/7)</f>
        <v>10357.446428571429</v>
      </c>
      <c r="H122" s="31"/>
      <c r="I122" s="30">
        <f>SUM(I108,I103,I88,I80,I75)</f>
        <v>1.8204174321936049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23.1</v>
      </c>
      <c r="F125" s="26">
        <f t="shared" ref="F125:F133" si="0">E125*(365.25/7)</f>
        <v>1205.325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7.7</v>
      </c>
      <c r="F126" s="19">
        <f t="shared" si="0"/>
        <v>401.77500000000003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9.5953846153846154</v>
      </c>
      <c r="F127" s="19">
        <f t="shared" si="0"/>
        <v>500.67346153846154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2.3692307692307693</v>
      </c>
      <c r="F128" s="19">
        <f t="shared" si="0"/>
        <v>123.62307692307692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3.4353846153846157</v>
      </c>
      <c r="F129" s="19">
        <f t="shared" si="0"/>
        <v>179.25346153846155</v>
      </c>
      <c r="G129" s="19">
        <v>0.14871794871794872</v>
      </c>
    </row>
    <row r="130" spans="1:9" s="26" customFormat="1">
      <c r="B130" s="26" t="s">
        <v>13</v>
      </c>
      <c r="E130" s="26">
        <f>E12</f>
        <v>10.3</v>
      </c>
      <c r="F130" s="19">
        <f t="shared" si="0"/>
        <v>537.4392857142858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10.3</v>
      </c>
      <c r="F131" s="19">
        <f t="shared" si="0"/>
        <v>537.4392857142858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1.6096116897416801E-4</v>
      </c>
    </row>
    <row r="135" spans="1:9" s="30" customFormat="1">
      <c r="A135" s="30" t="s">
        <v>112</v>
      </c>
      <c r="E135" s="30">
        <f>E10</f>
        <v>33.4</v>
      </c>
      <c r="F135" s="30">
        <f>E135*(365.25/7)</f>
        <v>1742.7642857142857</v>
      </c>
      <c r="H135" s="31"/>
      <c r="I135" s="30">
        <f>F135*H134</f>
        <v>0.28051737667500237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35.6</v>
      </c>
      <c r="F138" s="26">
        <f t="shared" ref="F138:F151" si="1">E138*(365.25/7)</f>
        <v>1857.5571428571429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10.189855072463768</v>
      </c>
      <c r="F139" s="19">
        <f t="shared" si="1"/>
        <v>531.69208074534163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5.6753623188405804</v>
      </c>
      <c r="F140" s="19">
        <f t="shared" si="1"/>
        <v>296.132298136646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13.285507246376811</v>
      </c>
      <c r="F141" s="19">
        <f t="shared" si="1"/>
        <v>693.21878881987584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3.3536231884057974</v>
      </c>
      <c r="F142" s="19">
        <f t="shared" si="1"/>
        <v>174.98726708074537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1.0318840579710145</v>
      </c>
      <c r="F143" s="19">
        <f t="shared" si="1"/>
        <v>53.842236024844723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0.90289855072463765</v>
      </c>
      <c r="F144" s="19">
        <f t="shared" si="1"/>
        <v>47.111956521739131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1.2898550724637683</v>
      </c>
      <c r="F145" s="19">
        <f t="shared" si="1"/>
        <v>67.302795031055908</v>
      </c>
      <c r="G145" s="19">
        <v>3.6231884057971016E-2</v>
      </c>
    </row>
    <row r="146" spans="1:9" s="26" customFormat="1">
      <c r="B146" s="26" t="s">
        <v>18</v>
      </c>
      <c r="E146" s="26">
        <f>E16</f>
        <v>5</v>
      </c>
      <c r="F146" s="26">
        <f t="shared" si="1"/>
        <v>260.89285714285717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2.096774193548387</v>
      </c>
      <c r="F147" s="19">
        <f t="shared" si="1"/>
        <v>109.40668202764977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0.56451612903225801</v>
      </c>
      <c r="F148" s="19">
        <f t="shared" si="1"/>
        <v>29.45564516129032</v>
      </c>
      <c r="G148" s="19">
        <v>0.1129032258064516</v>
      </c>
    </row>
    <row r="149" spans="1:9">
      <c r="C149" s="26" t="s">
        <v>122</v>
      </c>
      <c r="D149" s="26"/>
      <c r="E149" s="19">
        <f>G149*E146</f>
        <v>1.774193548387097</v>
      </c>
      <c r="F149" s="19">
        <f t="shared" si="1"/>
        <v>92.574884792626747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0.40322580645161288</v>
      </c>
      <c r="F150" s="19">
        <f t="shared" si="1"/>
        <v>21.039746543778801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0.16129032258064516</v>
      </c>
      <c r="F151" s="19">
        <f t="shared" si="1"/>
        <v>8.4158986175115214</v>
      </c>
      <c r="G151" s="19">
        <v>3.2258064516129031E-2</v>
      </c>
    </row>
    <row r="152" spans="1:9">
      <c r="C152" s="26"/>
      <c r="D152" s="5" t="s">
        <v>125</v>
      </c>
      <c r="H152" s="25">
        <f>B468</f>
        <v>1.9783800273003599E-4</v>
      </c>
    </row>
    <row r="153" spans="1:9">
      <c r="C153" s="26"/>
      <c r="D153" s="6" t="s">
        <v>126</v>
      </c>
      <c r="F153" s="26"/>
      <c r="G153" s="30"/>
      <c r="H153" s="25">
        <f>B469</f>
        <v>9.1374598860871899E-5</v>
      </c>
    </row>
    <row r="154" spans="1:9" s="30" customFormat="1">
      <c r="A154" s="30" t="s">
        <v>127</v>
      </c>
      <c r="E154" s="30">
        <f>E14</f>
        <v>40.6</v>
      </c>
      <c r="F154" s="30">
        <f>E154*(365.25/7)</f>
        <v>2118.4500000000003</v>
      </c>
      <c r="H154" s="31"/>
      <c r="I154" s="30">
        <f>F154*AVERAGE(H152:H153)</f>
        <v>0.30634121792012947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85.2</v>
      </c>
      <c r="F157" s="26">
        <f>E157*(365.25/7)</f>
        <v>4445.6142857142859</v>
      </c>
      <c r="G157" s="26">
        <v>1.0151057401812689</v>
      </c>
      <c r="H157" s="27"/>
      <c r="I157" s="26">
        <f>F157*AVERAGE(H159:H160)</f>
        <v>0.42904085312637186</v>
      </c>
    </row>
    <row r="158" spans="1:9">
      <c r="C158" s="26" t="s">
        <v>20</v>
      </c>
      <c r="D158" s="26"/>
      <c r="E158" s="28">
        <f>G158*E157</f>
        <v>85.2</v>
      </c>
      <c r="F158" s="19">
        <f>E158*(365.25/7)</f>
        <v>4445.6142857142859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5.8936399512656897E-5</v>
      </c>
    </row>
    <row r="160" spans="1:9">
      <c r="D160" s="33" t="s">
        <v>129</v>
      </c>
      <c r="E160" s="28"/>
      <c r="F160" s="26"/>
      <c r="H160" s="25">
        <f>B492</f>
        <v>1.3408117941004401E-4</v>
      </c>
    </row>
    <row r="161" spans="2:9" s="26" customFormat="1">
      <c r="B161" s="26" t="s">
        <v>21</v>
      </c>
      <c r="E161" s="32">
        <f>E19</f>
        <v>60.7</v>
      </c>
      <c r="F161" s="26">
        <f>E161*(365.25/7)</f>
        <v>3167.2392857142859</v>
      </c>
      <c r="G161" s="26">
        <v>1</v>
      </c>
      <c r="H161" s="27"/>
      <c r="I161" s="26">
        <f>SUM(I162,I168,I164)</f>
        <v>0.48812600048442856</v>
      </c>
    </row>
    <row r="162" spans="2:9">
      <c r="C162" s="26" t="s">
        <v>130</v>
      </c>
      <c r="D162" s="26"/>
      <c r="E162" s="28">
        <f>G162*E161</f>
        <v>37.738576779026225</v>
      </c>
      <c r="F162" s="19">
        <f>E162*(365.25/7)</f>
        <v>1969.1450240770471</v>
      </c>
      <c r="G162" s="19">
        <v>0.62172284644194764</v>
      </c>
      <c r="I162" s="19">
        <f>F162*H163</f>
        <v>0.26402528725766999</v>
      </c>
    </row>
    <row r="163" spans="2:9">
      <c r="C163" s="26"/>
      <c r="D163" s="33" t="s">
        <v>129</v>
      </c>
      <c r="E163" s="28"/>
      <c r="F163" s="26"/>
      <c r="H163" s="25">
        <f>B492</f>
        <v>1.3408117941004401E-4</v>
      </c>
    </row>
    <row r="164" spans="2:9">
      <c r="C164" s="26" t="s">
        <v>131</v>
      </c>
      <c r="D164" s="26"/>
      <c r="E164" s="28">
        <f>G164*E161</f>
        <v>3.1827715355805242</v>
      </c>
      <c r="F164" s="19">
        <f>E164*(365.25/7)</f>
        <v>166.07247191011237</v>
      </c>
      <c r="G164" s="19">
        <v>5.2434456928838948E-2</v>
      </c>
      <c r="I164" s="19">
        <f>F164*AVERAGE(H165:H167)</f>
        <v>8.5726014483281002E-2</v>
      </c>
    </row>
    <row r="165" spans="2:9">
      <c r="C165" s="26"/>
      <c r="D165" s="33" t="s">
        <v>132</v>
      </c>
      <c r="E165" s="28"/>
      <c r="F165" s="26"/>
      <c r="H165" s="25">
        <f>B479</f>
        <v>8.3899075325234501E-4</v>
      </c>
    </row>
    <row r="166" spans="2:9">
      <c r="C166" s="26"/>
      <c r="D166" s="33" t="s">
        <v>133</v>
      </c>
      <c r="E166" s="28"/>
      <c r="F166" s="26"/>
      <c r="H166" s="25">
        <f>B478</f>
        <v>4.6337524758036899E-4</v>
      </c>
    </row>
    <row r="167" spans="2:9">
      <c r="C167" s="26"/>
      <c r="D167" s="33" t="s">
        <v>134</v>
      </c>
      <c r="E167" s="28"/>
      <c r="F167" s="26"/>
      <c r="H167" s="25">
        <f>B470</f>
        <v>2.4622324151349502E-4</v>
      </c>
    </row>
    <row r="168" spans="2:9">
      <c r="C168" s="26" t="s">
        <v>135</v>
      </c>
      <c r="D168" s="26"/>
      <c r="E168" s="28">
        <f>G168*E161</f>
        <v>19.778651685393257</v>
      </c>
      <c r="F168" s="19">
        <f>E168*(365.25/7)</f>
        <v>1032.0217897271268</v>
      </c>
      <c r="G168" s="19">
        <v>0.32584269662921345</v>
      </c>
      <c r="I168" s="19">
        <f>F168*H169</f>
        <v>0.1383746987434776</v>
      </c>
    </row>
    <row r="169" spans="2:9">
      <c r="C169" s="26"/>
      <c r="D169" s="33" t="s">
        <v>129</v>
      </c>
      <c r="E169" s="28"/>
      <c r="F169" s="26"/>
      <c r="H169" s="25">
        <f>B492</f>
        <v>1.3408117941004401E-4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14.049999999999997</v>
      </c>
      <c r="F170" s="26">
        <f>E170*(365.25/7)</f>
        <v>733.10892857142846</v>
      </c>
      <c r="G170" s="26">
        <v>1</v>
      </c>
      <c r="H170" s="27"/>
      <c r="I170" s="26">
        <f>SUM(I171,I175)</f>
        <v>0.12196476852695434</v>
      </c>
    </row>
    <row r="171" spans="2:9">
      <c r="C171" s="26" t="s">
        <v>137</v>
      </c>
      <c r="D171" s="26"/>
      <c r="E171" s="28">
        <f>G171*E170</f>
        <v>2.5465624999999994</v>
      </c>
      <c r="F171" s="19">
        <f>E171*(365.25/7)</f>
        <v>132.87599330357139</v>
      </c>
      <c r="G171" s="19">
        <v>0.18124999999999999</v>
      </c>
      <c r="I171" s="19">
        <f>F171*AVERAGE(H172:H174)</f>
        <v>6.8590111265325854E-2</v>
      </c>
    </row>
    <row r="172" spans="2:9">
      <c r="C172" s="26"/>
      <c r="D172" s="33" t="s">
        <v>132</v>
      </c>
      <c r="E172" s="28"/>
      <c r="F172" s="26"/>
      <c r="H172" s="25">
        <f>B479</f>
        <v>8.3899075325234501E-4</v>
      </c>
    </row>
    <row r="173" spans="2:9">
      <c r="C173" s="26"/>
      <c r="D173" s="33" t="s">
        <v>133</v>
      </c>
      <c r="E173" s="28"/>
      <c r="F173" s="26"/>
      <c r="H173" s="25">
        <f>B478</f>
        <v>4.6337524758036899E-4</v>
      </c>
    </row>
    <row r="174" spans="2:9">
      <c r="C174" s="26"/>
      <c r="D174" s="33" t="s">
        <v>134</v>
      </c>
      <c r="E174" s="28"/>
      <c r="F174" s="26"/>
      <c r="H174" s="25">
        <f>B470</f>
        <v>2.4622324151349502E-4</v>
      </c>
    </row>
    <row r="175" spans="2:9">
      <c r="C175" s="26" t="s">
        <v>138</v>
      </c>
      <c r="D175" s="26"/>
      <c r="E175" s="28">
        <f>G175*E170</f>
        <v>11.503437499999997</v>
      </c>
      <c r="F175" s="19">
        <f>E175*(365.25/7)</f>
        <v>600.23293526785699</v>
      </c>
      <c r="G175" s="19">
        <v>0.81874999999999998</v>
      </c>
      <c r="I175" s="19">
        <f>F175*H176</f>
        <v>5.3374657261628489E-2</v>
      </c>
    </row>
    <row r="176" spans="2:9">
      <c r="C176" s="26"/>
      <c r="D176" s="33" t="s">
        <v>139</v>
      </c>
      <c r="E176" s="28"/>
      <c r="F176" s="26"/>
      <c r="H176" s="25">
        <f>B555</f>
        <v>8.8923239838230102E-5</v>
      </c>
    </row>
    <row r="177" spans="1:9" s="26" customFormat="1">
      <c r="B177" s="26" t="s">
        <v>23</v>
      </c>
      <c r="E177" s="32">
        <f>E21</f>
        <v>23.5</v>
      </c>
      <c r="F177" s="26">
        <f>E177*(365.25/7)</f>
        <v>1226.1964285714287</v>
      </c>
      <c r="G177" s="26">
        <v>0.99595141700404854</v>
      </c>
      <c r="H177" s="27"/>
      <c r="I177" s="26">
        <f>SUM(I178,I180,I182,I184)</f>
        <v>8.6738609361998786E-2</v>
      </c>
    </row>
    <row r="178" spans="1:9">
      <c r="A178" s="34"/>
      <c r="C178" s="26" t="s">
        <v>140</v>
      </c>
      <c r="D178" s="26"/>
      <c r="E178" s="28">
        <f>G178*E177</f>
        <v>2.0931174089068829</v>
      </c>
      <c r="F178" s="19">
        <f>E178*(365.25/7)</f>
        <v>109.21587622903415</v>
      </c>
      <c r="G178" s="19">
        <v>8.9068825910931182E-2</v>
      </c>
      <c r="I178" s="19">
        <f>F178*H179</f>
        <v>1.3141924814922679E-2</v>
      </c>
    </row>
    <row r="179" spans="1:9">
      <c r="D179" s="33" t="s">
        <v>140</v>
      </c>
      <c r="E179" s="28"/>
      <c r="H179" s="25">
        <f>B489</f>
        <v>1.2032980248552E-4</v>
      </c>
    </row>
    <row r="180" spans="1:9">
      <c r="C180" s="26" t="s">
        <v>141</v>
      </c>
      <c r="D180" s="26"/>
      <c r="E180" s="28">
        <f>G180*E177</f>
        <v>0.95141700404858298</v>
      </c>
      <c r="F180" s="19">
        <f>E180*(365.25/7)</f>
        <v>49.64358010410642</v>
      </c>
      <c r="G180" s="19">
        <v>4.048582995951417E-2</v>
      </c>
      <c r="I180" s="19">
        <f>F180*H181</f>
        <v>7.9197008945101222E-3</v>
      </c>
    </row>
    <row r="181" spans="1:9">
      <c r="D181" s="33" t="s">
        <v>142</v>
      </c>
      <c r="E181" s="28"/>
      <c r="H181" s="25">
        <f>B491</f>
        <v>1.5953121990601601E-4</v>
      </c>
    </row>
    <row r="182" spans="1:9">
      <c r="C182" s="26" t="s">
        <v>143</v>
      </c>
      <c r="D182" s="26"/>
      <c r="E182" s="28">
        <f>G182*E177</f>
        <v>20.360323886639677</v>
      </c>
      <c r="F182" s="19">
        <f>E182*(365.25/7)</f>
        <v>1062.3726142278774</v>
      </c>
      <c r="G182" s="19">
        <v>0.8663967611336032</v>
      </c>
      <c r="I182" s="19">
        <f>F182*H183</f>
        <v>6.5298532937469428E-2</v>
      </c>
    </row>
    <row r="183" spans="1:9">
      <c r="D183" s="33" t="s">
        <v>144</v>
      </c>
      <c r="E183" s="28"/>
      <c r="F183" s="26"/>
      <c r="H183" s="25">
        <f>B541</f>
        <v>6.1464811934113902E-5</v>
      </c>
    </row>
    <row r="184" spans="1:9">
      <c r="C184" s="26" t="s">
        <v>145</v>
      </c>
      <c r="D184" s="34">
        <f>F177-SUM(F182,F180,F178)</f>
        <v>4.9643580104107059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3.7845071509655007E-4</v>
      </c>
    </row>
    <row r="185" spans="1:9">
      <c r="D185" s="29" t="s">
        <v>146</v>
      </c>
      <c r="E185" s="28"/>
      <c r="F185" s="26"/>
      <c r="H185" s="25">
        <f>B540</f>
        <v>7.6233566213980704E-5</v>
      </c>
    </row>
    <row r="186" spans="1:9" s="26" customFormat="1">
      <c r="B186" s="26" t="s">
        <v>24</v>
      </c>
      <c r="E186" s="32">
        <f>E22</f>
        <v>41.1</v>
      </c>
      <c r="F186" s="26">
        <f>E186*(365.25/7)</f>
        <v>2144.5392857142861</v>
      </c>
      <c r="G186" s="26">
        <v>0.99722991689750695</v>
      </c>
      <c r="H186" s="27"/>
      <c r="I186" s="26">
        <f>SUM(I187,I189,I191,I193,I195)</f>
        <v>3.5711713185437608</v>
      </c>
    </row>
    <row r="187" spans="1:9">
      <c r="C187" s="26" t="s">
        <v>147</v>
      </c>
      <c r="D187" s="26"/>
      <c r="E187" s="28">
        <f>G187*E186</f>
        <v>35.407479224376729</v>
      </c>
      <c r="F187" s="19">
        <f>E187*(365.25/7)</f>
        <v>1847.5116838148001</v>
      </c>
      <c r="G187" s="19">
        <v>0.86149584487534625</v>
      </c>
      <c r="I187" s="19">
        <f>F187*H188</f>
        <v>3.4051477345198764</v>
      </c>
    </row>
    <row r="188" spans="1:9">
      <c r="D188" s="33" t="s">
        <v>148</v>
      </c>
      <c r="E188" s="28"/>
      <c r="H188" s="25">
        <f>B486</f>
        <v>1.8430994317117501E-3</v>
      </c>
    </row>
    <row r="189" spans="1:9">
      <c r="C189" s="26" t="s">
        <v>149</v>
      </c>
      <c r="D189" s="26"/>
      <c r="E189" s="28">
        <f>G189*E186</f>
        <v>3.9847645429362877</v>
      </c>
      <c r="F189" s="19">
        <f>E189*(365.25/7)</f>
        <v>207.91932132963987</v>
      </c>
      <c r="G189" s="19">
        <v>9.6952908587257608E-2</v>
      </c>
      <c r="I189" s="19">
        <f>F189*H190</f>
        <v>0.14515537048874683</v>
      </c>
    </row>
    <row r="190" spans="1:9">
      <c r="C190" s="26"/>
      <c r="D190" s="33" t="s">
        <v>150</v>
      </c>
      <c r="E190" s="28"/>
      <c r="H190" s="25">
        <f>B488</f>
        <v>6.9813314876405498E-4</v>
      </c>
    </row>
    <row r="191" spans="1:9">
      <c r="C191" s="26" t="s">
        <v>151</v>
      </c>
      <c r="D191" s="26"/>
      <c r="E191" s="28">
        <f>G191*E186</f>
        <v>1.2523545706371191</v>
      </c>
      <c r="F191" s="19">
        <f>E191*(365.25/7)</f>
        <v>65.346072417886816</v>
      </c>
      <c r="G191" s="19">
        <v>3.0470914127423823E-2</v>
      </c>
      <c r="I191" s="19">
        <f>F191*H192</f>
        <v>1.6595927633585767E-2</v>
      </c>
    </row>
    <row r="192" spans="1:9">
      <c r="C192" s="26"/>
      <c r="D192" s="33" t="s">
        <v>152</v>
      </c>
      <c r="E192" s="28"/>
      <c r="H192" s="25">
        <f>B459</f>
        <v>2.53969779965583E-4</v>
      </c>
    </row>
    <row r="193" spans="1:9">
      <c r="C193" s="26" t="s">
        <v>153</v>
      </c>
      <c r="D193" s="34">
        <f>F186-SUM(F187,F189,F191,F195)</f>
        <v>5.9405520379900736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1.0680714753880443E-3</v>
      </c>
    </row>
    <row r="194" spans="1:9">
      <c r="C194" s="26"/>
      <c r="D194" s="33" t="s">
        <v>154</v>
      </c>
      <c r="E194" s="28"/>
      <c r="H194" s="25">
        <f>B473</f>
        <v>1.7979330347713199E-4</v>
      </c>
    </row>
    <row r="195" spans="1:9">
      <c r="C195" s="26" t="s">
        <v>155</v>
      </c>
      <c r="D195" s="26"/>
      <c r="E195" s="28">
        <f>G195*E186</f>
        <v>0.3415512465373961</v>
      </c>
      <c r="F195" s="19">
        <f>E195*(365.25/7)</f>
        <v>17.821656113969134</v>
      </c>
      <c r="G195" s="19">
        <v>8.3102493074792231E-3</v>
      </c>
      <c r="I195" s="19">
        <f>F195*H196</f>
        <v>3.2042144261639374E-3</v>
      </c>
    </row>
    <row r="196" spans="1:9">
      <c r="C196" s="26"/>
      <c r="D196" s="33" t="s">
        <v>154</v>
      </c>
      <c r="E196" s="28"/>
      <c r="H196" s="25">
        <f>B473</f>
        <v>1.7979330347713199E-4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14.049999999999997</v>
      </c>
      <c r="F197" s="26">
        <f>E197*(365.25/7)</f>
        <v>733.10892857142846</v>
      </c>
      <c r="G197" s="26">
        <v>1</v>
      </c>
      <c r="H197" s="27"/>
      <c r="I197" s="26">
        <f>F197*H199</f>
        <v>3.7110028688656024E-2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5.0620074646983798E-5</v>
      </c>
    </row>
    <row r="200" spans="1:9" s="30" customFormat="1">
      <c r="A200" s="30" t="s">
        <v>157</v>
      </c>
      <c r="E200" s="35">
        <f>E17</f>
        <v>238.6</v>
      </c>
      <c r="F200" s="30">
        <f>E200*(365.25/7)</f>
        <v>12449.807142857144</v>
      </c>
      <c r="H200" s="31"/>
      <c r="I200" s="30">
        <f>SUM(I161,I170,I157,I177,I186,I197)</f>
        <v>4.7341515787321704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18.5</v>
      </c>
      <c r="F203" s="26">
        <f>E203*(365.25/7)</f>
        <v>965.30357142857144</v>
      </c>
      <c r="G203" s="26">
        <v>0.97826086956521752</v>
      </c>
      <c r="H203" s="27"/>
      <c r="I203" s="26">
        <f>SUM(I204,I206,I208)</f>
        <v>0.16877313539978178</v>
      </c>
    </row>
    <row r="204" spans="1:9">
      <c r="A204" s="19"/>
      <c r="C204" s="26" t="s">
        <v>159</v>
      </c>
      <c r="D204" s="26"/>
      <c r="E204" s="28">
        <f>G204*E203</f>
        <v>15.684782608695654</v>
      </c>
      <c r="F204" s="19">
        <f>E204*(365.25/7)</f>
        <v>818.40954968944118</v>
      </c>
      <c r="G204" s="19">
        <v>0.84782608695652184</v>
      </c>
      <c r="I204" s="19">
        <f>F204*H205</f>
        <v>0.14199747660420706</v>
      </c>
    </row>
    <row r="205" spans="1:9">
      <c r="A205" s="19"/>
      <c r="C205" s="26"/>
      <c r="D205" s="33" t="s">
        <v>160</v>
      </c>
      <c r="E205" s="28"/>
      <c r="H205" s="25">
        <f>B484</f>
        <v>1.73504178510735E-4</v>
      </c>
    </row>
    <row r="206" spans="1:9">
      <c r="A206" s="19"/>
      <c r="C206" s="26" t="s">
        <v>161</v>
      </c>
      <c r="D206" s="26"/>
      <c r="E206" s="28">
        <f>G206*E203</f>
        <v>2.4130434782608696</v>
      </c>
      <c r="F206" s="19">
        <f>E206*(365.25/7)</f>
        <v>125.90916149068323</v>
      </c>
      <c r="G206" s="19">
        <v>0.13043478260869565</v>
      </c>
      <c r="I206" s="19">
        <f>F206*H207</f>
        <v>2.4909617034730332E-2</v>
      </c>
    </row>
    <row r="207" spans="1:9">
      <c r="A207" s="19"/>
      <c r="C207" s="26"/>
      <c r="D207" s="33" t="s">
        <v>125</v>
      </c>
      <c r="E207" s="28"/>
      <c r="H207" s="25">
        <f>B468</f>
        <v>1.9783800273003599E-4</v>
      </c>
    </row>
    <row r="208" spans="1:9">
      <c r="A208" s="19"/>
      <c r="C208" s="26" t="s">
        <v>162</v>
      </c>
      <c r="D208" s="26">
        <f>F203-SUM(F204,F206)</f>
        <v>20.984860248447035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1.8660417608443965E-3</v>
      </c>
    </row>
    <row r="209" spans="1:9">
      <c r="A209" s="19"/>
      <c r="C209" s="26"/>
      <c r="D209" s="33" t="s">
        <v>139</v>
      </c>
      <c r="E209" s="28"/>
      <c r="H209" s="25">
        <f>B555</f>
        <v>8.8923239838230102E-5</v>
      </c>
    </row>
    <row r="210" spans="1:9" s="26" customFormat="1">
      <c r="B210" s="26" t="s">
        <v>28</v>
      </c>
      <c r="E210" s="32">
        <f>E234-SUM(E203,E213,E220,E223,E227)</f>
        <v>4.3000000000000043</v>
      </c>
      <c r="F210" s="26">
        <f>E210*(365.25/7)</f>
        <v>224.36785714285736</v>
      </c>
      <c r="G210" s="26">
        <v>1</v>
      </c>
      <c r="H210" s="27"/>
      <c r="I210" s="26">
        <f>F211*H212</f>
        <v>4.4388488733960937E-2</v>
      </c>
    </row>
    <row r="211" spans="1:9">
      <c r="A211" s="19"/>
      <c r="C211" s="26" t="s">
        <v>28</v>
      </c>
      <c r="D211" s="26"/>
      <c r="E211" s="28">
        <f>G211*E210</f>
        <v>4.3000000000000043</v>
      </c>
      <c r="F211" s="19">
        <f>E211*(365.25/7)</f>
        <v>224.36785714285736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1.9783800273003599E-4</v>
      </c>
    </row>
    <row r="213" spans="1:9" s="26" customFormat="1">
      <c r="B213" s="26" t="s">
        <v>29</v>
      </c>
      <c r="E213" s="32">
        <f>E27</f>
        <v>11.8</v>
      </c>
      <c r="F213" s="26">
        <f>E213*(365.25/7)</f>
        <v>615.70714285714291</v>
      </c>
      <c r="G213" s="26">
        <v>1</v>
      </c>
      <c r="H213" s="27"/>
      <c r="I213" s="26">
        <f>SUM(I214,I215,I217)</f>
        <v>7.8347102805239807E-2</v>
      </c>
    </row>
    <row r="214" spans="1:9">
      <c r="A214" s="19"/>
      <c r="C214" s="26" t="s">
        <v>163</v>
      </c>
      <c r="D214" s="26"/>
      <c r="E214" s="28">
        <f>G214*E213</f>
        <v>9.8333333333333339</v>
      </c>
      <c r="F214" s="19">
        <f>E214*(365.25/7)</f>
        <v>513.08928571428578</v>
      </c>
      <c r="G214" s="19">
        <v>0.83333333333333326</v>
      </c>
      <c r="I214" s="19">
        <f>F214*H216</f>
        <v>6.7883679396346486E-2</v>
      </c>
    </row>
    <row r="215" spans="1:9">
      <c r="A215" s="19"/>
      <c r="C215" s="26" t="s">
        <v>164</v>
      </c>
      <c r="D215" s="26"/>
      <c r="E215" s="28">
        <f>G215*E213</f>
        <v>0.98333333333333339</v>
      </c>
      <c r="F215" s="19">
        <f>E215*(365.25/7)</f>
        <v>51.308928571428574</v>
      </c>
      <c r="G215" s="19">
        <v>8.3333333333333329E-2</v>
      </c>
      <c r="I215" s="19">
        <f>F215*H216</f>
        <v>6.7883679396346479E-3</v>
      </c>
    </row>
    <row r="216" spans="1:9">
      <c r="A216" s="19"/>
      <c r="C216" s="26"/>
      <c r="D216" s="33" t="s">
        <v>165</v>
      </c>
      <c r="E216" s="28"/>
      <c r="H216" s="25">
        <f>B482</f>
        <v>1.32303833438743E-4</v>
      </c>
    </row>
    <row r="217" spans="1:9">
      <c r="A217" s="19"/>
      <c r="C217" s="26" t="s">
        <v>166</v>
      </c>
      <c r="D217" s="26"/>
      <c r="E217" s="28">
        <f>G217*E213</f>
        <v>0.98333333333333339</v>
      </c>
      <c r="F217" s="19">
        <f>E217*(365.25/7)</f>
        <v>51.308928571428574</v>
      </c>
      <c r="G217" s="19">
        <v>8.3333333333333329E-2</v>
      </c>
      <c r="I217" s="19">
        <f>F217*AVERAGE(H218:H219)</f>
        <v>3.6750554692586662E-3</v>
      </c>
    </row>
    <row r="218" spans="1:9">
      <c r="A218" s="19"/>
      <c r="C218" s="26"/>
      <c r="D218" s="33" t="s">
        <v>139</v>
      </c>
      <c r="E218" s="28"/>
      <c r="H218" s="25">
        <f>B555</f>
        <v>8.8923239838230102E-5</v>
      </c>
    </row>
    <row r="219" spans="1:9">
      <c r="A219" s="19"/>
      <c r="C219" s="26"/>
      <c r="D219" s="33" t="s">
        <v>167</v>
      </c>
      <c r="E219" s="28"/>
      <c r="H219" s="25">
        <f>B528</f>
        <v>5.4328844022477301E-5</v>
      </c>
    </row>
    <row r="220" spans="1:9" s="26" customFormat="1">
      <c r="B220" s="26" t="s">
        <v>168</v>
      </c>
      <c r="E220" s="32">
        <f>E28</f>
        <v>3.5</v>
      </c>
      <c r="F220" s="26">
        <f>E220*(365.25/7)</f>
        <v>182.625</v>
      </c>
      <c r="G220" s="26">
        <v>1</v>
      </c>
      <c r="H220" s="27"/>
      <c r="I220" s="26">
        <f>F220*H222</f>
        <v>2.6707166806393949E-2</v>
      </c>
    </row>
    <row r="221" spans="1:9">
      <c r="A221" s="19"/>
      <c r="C221" s="26" t="s">
        <v>168</v>
      </c>
      <c r="D221" s="26"/>
      <c r="E221" s="28">
        <f>G221*E220</f>
        <v>3.5</v>
      </c>
      <c r="F221" s="19">
        <f>E221*(365.25/7)</f>
        <v>182.625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1.4624047532590801E-4</v>
      </c>
    </row>
    <row r="223" spans="1:9" s="26" customFormat="1">
      <c r="B223" s="26" t="s">
        <v>31</v>
      </c>
      <c r="E223" s="32">
        <f>E29</f>
        <v>5.9</v>
      </c>
      <c r="F223" s="26">
        <f>E223*(365.25/7)</f>
        <v>307.85357142857146</v>
      </c>
      <c r="G223" s="26">
        <v>1</v>
      </c>
      <c r="H223" s="27"/>
      <c r="I223" s="26">
        <f>SUM(I224:I225)</f>
        <v>4.5020652616492664E-2</v>
      </c>
    </row>
    <row r="224" spans="1:9">
      <c r="A224" s="19"/>
      <c r="C224" s="26" t="s">
        <v>170</v>
      </c>
      <c r="D224" s="26"/>
      <c r="E224" s="28">
        <f>G224*E223</f>
        <v>2.8270833333333334</v>
      </c>
      <c r="F224" s="19">
        <f>E224*(365.25/7)</f>
        <v>147.51316964285715</v>
      </c>
      <c r="G224" s="19">
        <v>0.47916666666666663</v>
      </c>
      <c r="I224" s="19">
        <f>F224*H226</f>
        <v>2.1572396045402734E-2</v>
      </c>
    </row>
    <row r="225" spans="1:9">
      <c r="A225" s="19"/>
      <c r="C225" s="26" t="s">
        <v>171</v>
      </c>
      <c r="D225" s="26"/>
      <c r="E225" s="28">
        <f>G225*E223</f>
        <v>3.072916666666667</v>
      </c>
      <c r="F225" s="19">
        <f>E225*(365.25/7)</f>
        <v>160.34040178571431</v>
      </c>
      <c r="G225" s="19">
        <v>0.52083333333333337</v>
      </c>
      <c r="I225" s="19">
        <f>F225*H226</f>
        <v>2.3448256571089929E-2</v>
      </c>
    </row>
    <row r="226" spans="1:9">
      <c r="A226" s="19"/>
      <c r="D226" s="6" t="s">
        <v>169</v>
      </c>
      <c r="E226" s="28"/>
      <c r="H226" s="25">
        <f>B485</f>
        <v>1.4624047532590801E-4</v>
      </c>
    </row>
    <row r="227" spans="1:9" s="26" customFormat="1">
      <c r="B227" s="26" t="s">
        <v>32</v>
      </c>
      <c r="E227" s="32">
        <f>E30</f>
        <v>9.9</v>
      </c>
      <c r="F227" s="26">
        <f>E227*(365.25/7)</f>
        <v>516.56785714285718</v>
      </c>
      <c r="G227" s="26">
        <v>0.9882352941176471</v>
      </c>
      <c r="H227" s="27"/>
      <c r="I227" s="26">
        <f>SUM(I228,I231)</f>
        <v>6.1065710078769347E-2</v>
      </c>
    </row>
    <row r="228" spans="1:9">
      <c r="A228" s="19"/>
      <c r="C228" s="26" t="s">
        <v>172</v>
      </c>
      <c r="D228" s="26"/>
      <c r="E228" s="28">
        <f>G228*E227</f>
        <v>7.2211764705882366</v>
      </c>
      <c r="F228" s="19">
        <f>E228*(365.25/7)</f>
        <v>376.79067226890766</v>
      </c>
      <c r="G228" s="19">
        <v>0.72941176470588243</v>
      </c>
      <c r="I228" s="19">
        <f>F228*AVERAGE(H229:H230)</f>
        <v>5.2334032547881423E-2</v>
      </c>
    </row>
    <row r="229" spans="1:9">
      <c r="A229" s="19"/>
      <c r="C229" s="6"/>
      <c r="D229" s="6" t="s">
        <v>169</v>
      </c>
      <c r="E229" s="28"/>
      <c r="H229" s="25">
        <f>B485</f>
        <v>1.4624047532590801E-4</v>
      </c>
    </row>
    <row r="230" spans="1:9">
      <c r="A230" s="19"/>
      <c r="C230" s="36"/>
      <c r="D230" s="36" t="s">
        <v>173</v>
      </c>
      <c r="E230" s="28"/>
      <c r="H230" s="25">
        <f>B476</f>
        <v>1.3154789046745599E-4</v>
      </c>
    </row>
    <row r="231" spans="1:9">
      <c r="A231" s="19"/>
      <c r="C231" s="26" t="s">
        <v>174</v>
      </c>
      <c r="D231" s="26"/>
      <c r="E231" s="28">
        <f>G231*E227</f>
        <v>2.5623529411764707</v>
      </c>
      <c r="F231" s="19">
        <f>E231*(365.25/7)</f>
        <v>133.69991596638656</v>
      </c>
      <c r="G231" s="19">
        <v>0.25882352941176473</v>
      </c>
      <c r="I231" s="19">
        <f>F231*AVERAGE(H232:H233)</f>
        <v>8.7316775308879206E-3</v>
      </c>
    </row>
    <row r="232" spans="1:9">
      <c r="A232" s="19"/>
      <c r="D232" s="37" t="s">
        <v>146</v>
      </c>
      <c r="E232" s="28"/>
      <c r="H232" s="25">
        <f>B540</f>
        <v>7.6233566213980704E-5</v>
      </c>
    </row>
    <row r="233" spans="1:9">
      <c r="A233" s="19"/>
      <c r="D233" s="6" t="s">
        <v>175</v>
      </c>
      <c r="E233" s="28"/>
      <c r="H233" s="25">
        <f>B556</f>
        <v>5.4382484929733503E-5</v>
      </c>
    </row>
    <row r="234" spans="1:9" s="30" customFormat="1">
      <c r="A234" s="30" t="s">
        <v>176</v>
      </c>
      <c r="E234" s="35">
        <f>E24</f>
        <v>53.9</v>
      </c>
      <c r="F234" s="30">
        <f>E234*(365.25/7)</f>
        <v>2812.4250000000002</v>
      </c>
      <c r="H234" s="31"/>
      <c r="I234" s="30">
        <f>SUM(I227,I220,I213,I210,I203,I223)</f>
        <v>0.42430225644063851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7</v>
      </c>
      <c r="F237" s="26">
        <f>E237*(365.25/7)</f>
        <v>365.25</v>
      </c>
      <c r="G237" s="26">
        <v>0.98648648648648651</v>
      </c>
      <c r="H237" s="27"/>
      <c r="I237" s="26">
        <f>SUM(I238,I239,I241)</f>
        <v>4.7443345791210088E-2</v>
      </c>
    </row>
    <row r="238" spans="1:9">
      <c r="C238" s="26" t="s">
        <v>177</v>
      </c>
      <c r="D238" s="26"/>
      <c r="E238" s="19">
        <f>G238*E237</f>
        <v>5.5810810810810807</v>
      </c>
      <c r="F238" s="19">
        <f>E238*(365.25/7)</f>
        <v>291.21283783783781</v>
      </c>
      <c r="G238" s="19">
        <v>0.79729729729729726</v>
      </c>
      <c r="I238" s="19">
        <f>F238*H240</f>
        <v>3.8308434494608912E-2</v>
      </c>
    </row>
    <row r="239" spans="1:9">
      <c r="C239" s="26" t="s">
        <v>178</v>
      </c>
      <c r="D239" s="26"/>
      <c r="E239" s="19">
        <f>G239*E237</f>
        <v>0.1891891891891892</v>
      </c>
      <c r="F239" s="19">
        <f>E239*(365.25/7)</f>
        <v>9.8716216216216228</v>
      </c>
      <c r="G239" s="19">
        <v>2.7027027027027029E-2</v>
      </c>
      <c r="I239" s="19">
        <f>F239*H240</f>
        <v>1.2985909998172514E-3</v>
      </c>
    </row>
    <row r="240" spans="1:9">
      <c r="C240" s="26"/>
      <c r="D240" s="36" t="s">
        <v>173</v>
      </c>
      <c r="H240" s="25">
        <f>B476</f>
        <v>1.3154789046745599E-4</v>
      </c>
    </row>
    <row r="241" spans="1:9">
      <c r="C241" s="26" t="s">
        <v>179</v>
      </c>
      <c r="D241" s="26"/>
      <c r="E241" s="19">
        <f>G241*E237</f>
        <v>1.1351351351351351</v>
      </c>
      <c r="F241" s="19">
        <f>E241*(365.25/7)</f>
        <v>59.229729729729726</v>
      </c>
      <c r="G241" s="19">
        <v>0.16216216216216214</v>
      </c>
      <c r="I241" s="19">
        <f>F241*H242</f>
        <v>7.8363202967839263E-3</v>
      </c>
    </row>
    <row r="242" spans="1:9">
      <c r="C242" s="26"/>
      <c r="D242" s="33" t="s">
        <v>165</v>
      </c>
      <c r="H242" s="25">
        <f>B482</f>
        <v>1.32303833438743E-4</v>
      </c>
    </row>
    <row r="243" spans="1:9" s="26" customFormat="1">
      <c r="B243" s="26" t="s">
        <v>35</v>
      </c>
      <c r="D243" s="26" t="s">
        <v>136</v>
      </c>
      <c r="E243" s="26">
        <f>(E251-E237)/2</f>
        <v>9.65</v>
      </c>
      <c r="F243" s="26">
        <f>E243*(365.25/7)</f>
        <v>503.52321428571435</v>
      </c>
      <c r="G243" s="26">
        <v>0.96129032258064506</v>
      </c>
      <c r="H243" s="27"/>
      <c r="I243" s="26">
        <f>SUM(I244,I245,I246)</f>
        <v>2.1379591252457517E-2</v>
      </c>
    </row>
    <row r="244" spans="1:9">
      <c r="C244" s="26" t="s">
        <v>180</v>
      </c>
      <c r="D244" s="26"/>
      <c r="E244" s="19">
        <f>G244*E243</f>
        <v>6.5370967741935484</v>
      </c>
      <c r="F244" s="19">
        <f>E244*(365.25/7)</f>
        <v>341.09637096774196</v>
      </c>
      <c r="G244" s="19">
        <v>0.67741935483870963</v>
      </c>
      <c r="I244" s="19">
        <f>F244*H247</f>
        <v>1.4576994035766488E-2</v>
      </c>
    </row>
    <row r="245" spans="1:9">
      <c r="C245" s="26" t="s">
        <v>181</v>
      </c>
      <c r="D245" s="26"/>
      <c r="E245" s="19">
        <f>G245*E243</f>
        <v>2.7393548387096773</v>
      </c>
      <c r="F245" s="19">
        <f>E245*(365.25/7)</f>
        <v>142.93562211981566</v>
      </c>
      <c r="G245" s="19">
        <v>0.28387096774193549</v>
      </c>
      <c r="I245" s="19">
        <f>F245*H247</f>
        <v>6.1084546435592893E-3</v>
      </c>
    </row>
    <row r="246" spans="1:9">
      <c r="C246" s="26" t="s">
        <v>182</v>
      </c>
      <c r="D246" s="26"/>
      <c r="E246" s="19">
        <f>G246*E243</f>
        <v>0.31129032258064515</v>
      </c>
      <c r="F246" s="19">
        <f>E246*(365.25/7)</f>
        <v>16.242684331797236</v>
      </c>
      <c r="G246" s="19">
        <v>3.2258064516129031E-2</v>
      </c>
      <c r="I246" s="19">
        <f>F246*H247</f>
        <v>6.9414257313173751E-4</v>
      </c>
    </row>
    <row r="247" spans="1:9">
      <c r="C247" s="26"/>
      <c r="D247" s="36" t="s">
        <v>183</v>
      </c>
      <c r="H247" s="25">
        <f>B550</f>
        <v>4.2735705438346799E-5</v>
      </c>
    </row>
    <row r="248" spans="1:9" s="26" customFormat="1">
      <c r="B248" s="26" t="s">
        <v>36</v>
      </c>
      <c r="D248" s="26" t="s">
        <v>136</v>
      </c>
      <c r="E248" s="26">
        <f>(E251-E237)/2</f>
        <v>9.65</v>
      </c>
      <c r="F248" s="19">
        <f>E248*(365.25/7)</f>
        <v>503.52321428571435</v>
      </c>
      <c r="G248" s="26">
        <v>1</v>
      </c>
      <c r="H248" s="27"/>
      <c r="I248" s="26">
        <f>F248*H250</f>
        <v>3.3030121892943048E-2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6.5598012079341302E-5</v>
      </c>
    </row>
    <row r="251" spans="1:9" s="30" customFormat="1">
      <c r="A251" s="30" t="s">
        <v>185</v>
      </c>
      <c r="E251" s="30">
        <f>E31</f>
        <v>26.3</v>
      </c>
      <c r="F251" s="30">
        <f>E251*(365.25/7)</f>
        <v>1372.2964285714286</v>
      </c>
      <c r="H251" s="31"/>
      <c r="I251" s="30">
        <f>SUM(I248,I243,I237)</f>
        <v>0.10185305893661065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60</v>
      </c>
      <c r="F254" s="26">
        <f>E254*(365.25/7)</f>
        <v>3130.7142857142858</v>
      </c>
      <c r="G254" s="26">
        <v>0.96780684104627757</v>
      </c>
      <c r="H254" s="27"/>
      <c r="I254" s="26">
        <f>F254*H259</f>
        <v>0.3100077084675868</v>
      </c>
    </row>
    <row r="255" spans="1:9">
      <c r="C255" s="26" t="s">
        <v>186</v>
      </c>
      <c r="D255" s="26"/>
      <c r="E255" s="19">
        <f>G255*E254</f>
        <v>13.038229376257545</v>
      </c>
      <c r="F255" s="19">
        <f>E255*(365.25/7)</f>
        <v>680.31618281115266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44.185110663983899</v>
      </c>
      <c r="F256" s="19">
        <f>E256*(365.25/7)</f>
        <v>2305.515952860017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0.84507042253521114</v>
      </c>
      <c r="F258" s="19">
        <f>E258*(365.25/7)</f>
        <v>44.094567404426556</v>
      </c>
      <c r="G258" s="19">
        <v>1.408450704225352E-2</v>
      </c>
    </row>
    <row r="259" spans="1:9">
      <c r="C259" s="26"/>
      <c r="D259" s="33" t="s">
        <v>190</v>
      </c>
      <c r="H259" s="25">
        <f>B481</f>
        <v>9.9021399008583497E-5</v>
      </c>
    </row>
    <row r="260" spans="1:9" s="26" customFormat="1">
      <c r="B260" s="26" t="s">
        <v>39</v>
      </c>
      <c r="E260" s="26">
        <f>E37</f>
        <v>88.9</v>
      </c>
      <c r="F260" s="26">
        <f>E260*(365.25/7)</f>
        <v>4638.6750000000002</v>
      </c>
      <c r="G260" s="26">
        <v>1</v>
      </c>
      <c r="H260" s="27"/>
      <c r="I260" s="26">
        <f>SUM(I261,I263,I265,I267,I269)</f>
        <v>4.9827917998011397</v>
      </c>
    </row>
    <row r="261" spans="1:9">
      <c r="C261" s="26" t="s">
        <v>191</v>
      </c>
      <c r="D261" s="26"/>
      <c r="E261" s="19">
        <f>G261*E260</f>
        <v>8.1052098408104207</v>
      </c>
      <c r="F261" s="19">
        <f>E261*(365.25/7)</f>
        <v>422.91827062228663</v>
      </c>
      <c r="G261" s="19">
        <v>9.1172214182344433E-2</v>
      </c>
      <c r="I261" s="19">
        <f>F261*H262</f>
        <v>4.1877958823309538E-2</v>
      </c>
    </row>
    <row r="262" spans="1:9">
      <c r="C262" s="26"/>
      <c r="D262" s="33" t="s">
        <v>190</v>
      </c>
      <c r="H262" s="25">
        <f>B481</f>
        <v>9.9021399008583497E-5</v>
      </c>
    </row>
    <row r="263" spans="1:9">
      <c r="C263" s="26" t="s">
        <v>192</v>
      </c>
      <c r="D263" s="26"/>
      <c r="E263" s="19">
        <f>G263*E260</f>
        <v>49.403183791606374</v>
      </c>
      <c r="F263" s="19">
        <f>E263*(365.25/7)</f>
        <v>2577.7875542691754</v>
      </c>
      <c r="G263" s="19">
        <v>0.55571635311143275</v>
      </c>
      <c r="I263" s="19">
        <f>F263*H264</f>
        <v>4.6744133326117456</v>
      </c>
    </row>
    <row r="264" spans="1:9">
      <c r="C264" s="26"/>
      <c r="D264" s="19" t="s">
        <v>193</v>
      </c>
      <c r="H264" s="25">
        <f>B511</f>
        <v>1.81334312242693E-3</v>
      </c>
    </row>
    <row r="265" spans="1:9">
      <c r="C265" s="26" t="s">
        <v>194</v>
      </c>
      <c r="D265" s="26"/>
      <c r="E265" s="19">
        <f>G265*E260</f>
        <v>4.8888567293777134</v>
      </c>
      <c r="F265" s="19">
        <f>E265*(365.25/7)</f>
        <v>255.09356005788712</v>
      </c>
      <c r="G265" s="19">
        <v>5.4992764109985527E-2</v>
      </c>
      <c r="I265" s="19">
        <f>F265*H266</f>
        <v>4.5864113858549695E-2</v>
      </c>
    </row>
    <row r="266" spans="1:9">
      <c r="A266" s="19"/>
      <c r="C266" s="26"/>
      <c r="D266" s="36" t="s">
        <v>154</v>
      </c>
      <c r="H266" s="25">
        <f>B473</f>
        <v>1.7979330347713199E-4</v>
      </c>
    </row>
    <row r="267" spans="1:9">
      <c r="A267" s="19"/>
      <c r="C267" s="26" t="s">
        <v>195</v>
      </c>
      <c r="D267" s="26"/>
      <c r="E267" s="19">
        <f>G267*E260</f>
        <v>11.964833574529669</v>
      </c>
      <c r="F267" s="19">
        <f>E267*(365.25/7)</f>
        <v>624.30792329956591</v>
      </c>
      <c r="G267" s="19">
        <v>0.13458755426917512</v>
      </c>
      <c r="I267" s="19">
        <f>F267*H268</f>
        <v>5.551548319647466E-2</v>
      </c>
    </row>
    <row r="268" spans="1:9">
      <c r="A268" s="19"/>
      <c r="C268" s="26"/>
      <c r="D268" s="36" t="s">
        <v>139</v>
      </c>
      <c r="H268" s="25">
        <f>B555</f>
        <v>8.8923239838230102E-5</v>
      </c>
    </row>
    <row r="269" spans="1:9">
      <c r="A269" s="19"/>
      <c r="C269" s="26" t="s">
        <v>196</v>
      </c>
      <c r="D269" s="26"/>
      <c r="E269" s="19">
        <f>G269*E260</f>
        <v>14.537916063675834</v>
      </c>
      <c r="F269" s="19">
        <f>E269*(365.25/7)</f>
        <v>758.56769175108548</v>
      </c>
      <c r="G269" s="19">
        <v>0.16353111432706224</v>
      </c>
      <c r="I269" s="19">
        <f>F269*H270</f>
        <v>0.16512091131105996</v>
      </c>
    </row>
    <row r="270" spans="1:9">
      <c r="A270" s="19"/>
      <c r="C270" s="26"/>
      <c r="D270" s="36" t="s">
        <v>197</v>
      </c>
      <c r="H270" s="25">
        <f>B516</f>
        <v>2.1767459002886499E-4</v>
      </c>
    </row>
    <row r="271" spans="1:9" s="26" customFormat="1">
      <c r="B271" s="26" t="s">
        <v>40</v>
      </c>
      <c r="E271" s="26">
        <f>E38</f>
        <v>20.9</v>
      </c>
      <c r="F271" s="26">
        <f>E271*(365.25/7)</f>
        <v>1090.5321428571428</v>
      </c>
      <c r="G271" s="26">
        <v>1.0047169811320757</v>
      </c>
      <c r="H271" s="27"/>
      <c r="I271" s="26">
        <f>SUM(I272,I274,I276,I278,I280,I282,I287)</f>
        <v>0.97113005249672246</v>
      </c>
    </row>
    <row r="272" spans="1:9">
      <c r="A272" s="19"/>
      <c r="C272" s="26" t="s">
        <v>198</v>
      </c>
      <c r="D272" s="26"/>
      <c r="E272" s="19">
        <f>G272*E271</f>
        <v>0.49292452830188682</v>
      </c>
      <c r="F272" s="19">
        <f>E272*(365.25/7)</f>
        <v>25.72009770889488</v>
      </c>
      <c r="G272" s="19">
        <v>2.358490566037736E-2</v>
      </c>
      <c r="I272" s="19">
        <f>F272*H273</f>
        <v>4.2426802939511038E-2</v>
      </c>
    </row>
    <row r="273" spans="1:9">
      <c r="A273" s="19"/>
      <c r="C273" s="26"/>
      <c r="D273" s="6" t="s">
        <v>199</v>
      </c>
      <c r="H273" s="25">
        <f>B512</f>
        <v>1.6495583889185E-3</v>
      </c>
    </row>
    <row r="274" spans="1:9">
      <c r="A274" s="19"/>
      <c r="C274" s="26" t="s">
        <v>200</v>
      </c>
      <c r="D274" s="26"/>
      <c r="E274" s="19">
        <f>G274*E271</f>
        <v>3.3518867924528299</v>
      </c>
      <c r="F274" s="19">
        <f>E274*(365.25/7)</f>
        <v>174.89666442048517</v>
      </c>
      <c r="G274" s="19">
        <v>0.16037735849056603</v>
      </c>
      <c r="I274" s="19">
        <f>F274*H275</f>
        <v>0.31714766356229751</v>
      </c>
    </row>
    <row r="275" spans="1:9">
      <c r="A275" s="19"/>
      <c r="C275" s="26"/>
      <c r="D275" s="33" t="s">
        <v>193</v>
      </c>
      <c r="H275" s="25">
        <f>B511</f>
        <v>1.81334312242693E-3</v>
      </c>
    </row>
    <row r="276" spans="1:9">
      <c r="A276" s="19"/>
      <c r="C276" s="26" t="s">
        <v>201</v>
      </c>
      <c r="D276" s="26"/>
      <c r="E276" s="19">
        <f>G276*E271</f>
        <v>1.8731132075471695</v>
      </c>
      <c r="F276" s="19">
        <f>E276*(365.25/7)</f>
        <v>97.736371293800531</v>
      </c>
      <c r="G276" s="19">
        <v>8.9622641509433956E-2</v>
      </c>
      <c r="I276" s="19">
        <f>F276*H277</f>
        <v>7.9252496330872585E-2</v>
      </c>
    </row>
    <row r="277" spans="1:9">
      <c r="A277" s="19"/>
      <c r="C277" s="26"/>
      <c r="D277" s="6" t="s">
        <v>202</v>
      </c>
      <c r="H277" s="25">
        <f>B514</f>
        <v>8.1088028214834705E-4</v>
      </c>
    </row>
    <row r="278" spans="1:9">
      <c r="A278" s="19"/>
      <c r="C278" s="26" t="s">
        <v>203</v>
      </c>
      <c r="D278" s="26"/>
      <c r="E278" s="19">
        <f>G278*E271</f>
        <v>11.337264150943396</v>
      </c>
      <c r="F278" s="19">
        <f>E278*(365.25/7)</f>
        <v>591.56224730458223</v>
      </c>
      <c r="G278" s="19">
        <v>0.54245283018867929</v>
      </c>
      <c r="I278" s="19">
        <f>F278*H279</f>
        <v>0.47968616200264991</v>
      </c>
    </row>
    <row r="279" spans="1:9">
      <c r="A279" s="19"/>
      <c r="C279" s="26"/>
      <c r="D279" s="6" t="s">
        <v>202</v>
      </c>
      <c r="H279" s="25">
        <f>B514</f>
        <v>8.1088028214834705E-4</v>
      </c>
    </row>
    <row r="280" spans="1:9">
      <c r="A280" s="19"/>
      <c r="C280" s="26" t="s">
        <v>204</v>
      </c>
      <c r="D280" s="26"/>
      <c r="E280" s="19">
        <f>G280*E271</f>
        <v>0.49292452830188682</v>
      </c>
      <c r="F280" s="19">
        <f>E280*(365.25/7)</f>
        <v>25.72009770889488</v>
      </c>
      <c r="G280" s="19">
        <v>2.358490566037736E-2</v>
      </c>
      <c r="I280" s="19">
        <f>F280*H281</f>
        <v>1.34266455913891E-2</v>
      </c>
    </row>
    <row r="281" spans="1:9">
      <c r="A281" s="19"/>
      <c r="C281" s="26"/>
      <c r="D281" s="6" t="s">
        <v>205</v>
      </c>
      <c r="H281" s="25">
        <f>B513</f>
        <v>5.2202933843232299E-4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3.4504716981132075</v>
      </c>
      <c r="F287" s="19">
        <f>E287*(365.25/7)</f>
        <v>180.04068396226415</v>
      </c>
      <c r="G287" s="19">
        <v>0.16509433962264153</v>
      </c>
      <c r="I287" s="19">
        <f>F287*H288</f>
        <v>3.9190282070002296E-2</v>
      </c>
    </row>
    <row r="288" spans="1:9">
      <c r="C288" s="26"/>
      <c r="D288" s="36" t="s">
        <v>197</v>
      </c>
      <c r="H288" s="25">
        <f>B516</f>
        <v>2.1767459002886499E-4</v>
      </c>
    </row>
    <row r="289" spans="1:9" s="30" customFormat="1">
      <c r="A289" s="30" t="s">
        <v>208</v>
      </c>
      <c r="E289" s="30">
        <f>E35</f>
        <v>169.9</v>
      </c>
      <c r="F289" s="30">
        <f>E289*(365.25/7)</f>
        <v>8865.1392857142855</v>
      </c>
      <c r="H289" s="31"/>
      <c r="I289" s="30">
        <f>SUM(I254,I260,I271)</f>
        <v>6.2639295607654484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1.9</v>
      </c>
      <c r="F292" s="26">
        <f>E292*(365.25/7)</f>
        <v>99.13928571428572</v>
      </c>
      <c r="G292" s="26">
        <v>1</v>
      </c>
      <c r="H292" s="27"/>
      <c r="I292" s="26">
        <f>F292*H294</f>
        <v>2.1448388457547516E-2</v>
      </c>
    </row>
    <row r="293" spans="1:9">
      <c r="C293" s="26" t="s">
        <v>42</v>
      </c>
      <c r="D293" s="26"/>
      <c r="E293" s="19">
        <f>G293*E292</f>
        <v>1.9</v>
      </c>
      <c r="F293" s="19">
        <f>E293*(365.25/7)</f>
        <v>99.13928571428572</v>
      </c>
      <c r="G293" s="19">
        <v>1</v>
      </c>
    </row>
    <row r="294" spans="1:9">
      <c r="C294" s="26"/>
      <c r="D294" s="6" t="s">
        <v>209</v>
      </c>
      <c r="H294" s="25">
        <f>B515</f>
        <v>2.1634600555183199E-4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1.6000000000000014</v>
      </c>
      <c r="F295" s="26">
        <f>E295*(365.25/7)</f>
        <v>83.485714285714366</v>
      </c>
      <c r="G295" s="26">
        <v>1</v>
      </c>
      <c r="H295" s="27"/>
      <c r="I295" s="26">
        <f>F295*H297</f>
        <v>1.104548003737164E-2</v>
      </c>
    </row>
    <row r="296" spans="1:9">
      <c r="C296" s="26" t="s">
        <v>43</v>
      </c>
      <c r="D296" s="26"/>
      <c r="E296" s="19">
        <f>G296*E295</f>
        <v>1.6000000000000014</v>
      </c>
      <c r="F296" s="19">
        <f>E296*(365.25/7)</f>
        <v>83.485714285714366</v>
      </c>
      <c r="G296" s="19">
        <v>1</v>
      </c>
    </row>
    <row r="297" spans="1:9">
      <c r="C297" s="26"/>
      <c r="D297" s="36" t="s">
        <v>165</v>
      </c>
      <c r="H297" s="25">
        <f>B482</f>
        <v>1.32303833438743E-4</v>
      </c>
    </row>
    <row r="298" spans="1:9" s="26" customFormat="1">
      <c r="B298" s="26" t="s">
        <v>44</v>
      </c>
      <c r="E298" s="26">
        <f>E42</f>
        <v>33</v>
      </c>
      <c r="F298" s="26">
        <f>E298*(365.25/7)</f>
        <v>1721.8928571428571</v>
      </c>
      <c r="G298" s="26">
        <v>1</v>
      </c>
      <c r="H298" s="27"/>
      <c r="I298" s="26">
        <f>F298*H300</f>
        <v>6.1882872063770494E-2</v>
      </c>
    </row>
    <row r="299" spans="1:9">
      <c r="C299" s="26" t="s">
        <v>44</v>
      </c>
      <c r="D299" s="26"/>
      <c r="E299" s="19">
        <f>G299*E298</f>
        <v>33</v>
      </c>
      <c r="F299" s="19">
        <f>E299*(365.25/7)</f>
        <v>1721.8928571428571</v>
      </c>
      <c r="G299" s="19">
        <v>1</v>
      </c>
    </row>
    <row r="300" spans="1:9">
      <c r="C300" s="26"/>
      <c r="D300" s="36" t="s">
        <v>210</v>
      </c>
      <c r="H300" s="25">
        <f>B521</f>
        <v>3.59388633311674E-5</v>
      </c>
    </row>
    <row r="301" spans="1:9" s="30" customFormat="1">
      <c r="A301" s="30" t="s">
        <v>211</v>
      </c>
      <c r="E301" s="30">
        <f>E39</f>
        <v>36.5</v>
      </c>
      <c r="F301" s="30">
        <f>E301*(365.25/7)</f>
        <v>1904.5178571428571</v>
      </c>
      <c r="H301" s="31"/>
      <c r="I301" s="30">
        <f>SUM(I292,I295,I298)</f>
        <v>9.4376740558689651E-2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16.7</v>
      </c>
      <c r="F304" s="26">
        <f>E304*(365.25/7)</f>
        <v>871.38214285714287</v>
      </c>
      <c r="G304" s="26">
        <v>1.0000000000000002</v>
      </c>
      <c r="H304" s="27"/>
      <c r="I304" s="26">
        <f>SUM(I305,I306,I307,I309)</f>
        <v>0.11448858363774181</v>
      </c>
    </row>
    <row r="305" spans="1:9">
      <c r="C305" s="26" t="s">
        <v>212</v>
      </c>
      <c r="D305" s="26"/>
      <c r="E305" s="19">
        <f>G305*E304</f>
        <v>8.4676056338028172</v>
      </c>
      <c r="F305" s="19">
        <f>E305*(365.25/7)</f>
        <v>441.82756539235413</v>
      </c>
      <c r="G305" s="19">
        <v>0.50704225352112675</v>
      </c>
      <c r="I305" s="19">
        <f>F305*H308</f>
        <v>5.8455480620315352E-2</v>
      </c>
    </row>
    <row r="306" spans="1:9">
      <c r="C306" s="26" t="s">
        <v>213</v>
      </c>
      <c r="D306" s="26"/>
      <c r="E306" s="19">
        <f>G306*E304</f>
        <v>4.3514084507042261</v>
      </c>
      <c r="F306" s="19">
        <f>E306*(365.25/7)</f>
        <v>227.05027665995982</v>
      </c>
      <c r="G306" s="19">
        <v>0.26056338028169018</v>
      </c>
      <c r="I306" s="19">
        <f>F306*H308</f>
        <v>3.003962198543984E-2</v>
      </c>
    </row>
    <row r="307" spans="1:9">
      <c r="C307" s="26" t="s">
        <v>214</v>
      </c>
      <c r="D307" s="26"/>
      <c r="E307" s="19">
        <f>G307*E304</f>
        <v>3.5281690140845074</v>
      </c>
      <c r="F307" s="19">
        <f>E307*(365.25/7)</f>
        <v>184.09481891348091</v>
      </c>
      <c r="G307" s="19">
        <v>0.21126760563380284</v>
      </c>
      <c r="I307" s="19">
        <f>F307*H308</f>
        <v>2.435645025846473E-2</v>
      </c>
    </row>
    <row r="308" spans="1:9">
      <c r="C308" s="26"/>
      <c r="D308" s="36" t="s">
        <v>165</v>
      </c>
      <c r="H308" s="25">
        <f>B482</f>
        <v>1.32303833438743E-4</v>
      </c>
    </row>
    <row r="309" spans="1:9">
      <c r="C309" s="26" t="s">
        <v>215</v>
      </c>
      <c r="D309" s="26"/>
      <c r="E309" s="19">
        <f>G309*E304</f>
        <v>0.35281690140845068</v>
      </c>
      <c r="F309" s="19">
        <f>E309*(365.25/7)</f>
        <v>18.409481891348086</v>
      </c>
      <c r="G309" s="19">
        <v>2.1126760563380281E-2</v>
      </c>
      <c r="I309" s="19">
        <f>F309*H310</f>
        <v>1.6370307735218998E-3</v>
      </c>
    </row>
    <row r="310" spans="1:9">
      <c r="C310" s="26"/>
      <c r="D310" s="36" t="s">
        <v>139</v>
      </c>
      <c r="H310" s="25">
        <f>B555</f>
        <v>8.8923239838230102E-5</v>
      </c>
    </row>
    <row r="311" spans="1:9" s="26" customFormat="1">
      <c r="B311" s="26" t="s">
        <v>47</v>
      </c>
      <c r="E311" s="26">
        <f>(E346-SUM(E343,E337,E331,E322,E314,E304))/2</f>
        <v>5.0499999999999972</v>
      </c>
      <c r="F311" s="26">
        <f>E311*(365.25/7)</f>
        <v>263.50178571428557</v>
      </c>
      <c r="G311" s="26">
        <v>1</v>
      </c>
      <c r="H311" s="27"/>
      <c r="I311" s="26">
        <f>E311*H313</f>
        <v>7.3851440039583499E-4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1.4624047532590801E-4</v>
      </c>
    </row>
    <row r="314" spans="1:9" s="26" customFormat="1">
      <c r="B314" s="26" t="s">
        <v>48</v>
      </c>
      <c r="E314" s="26">
        <f>E46</f>
        <v>21.5</v>
      </c>
      <c r="F314" s="26">
        <f>E314*(365.25/7)</f>
        <v>1121.8392857142858</v>
      </c>
      <c r="G314" s="26">
        <v>1.0050251256281406</v>
      </c>
      <c r="H314" s="27"/>
      <c r="I314" s="26">
        <f>SUM(I315,I316,I318,I320)</f>
        <v>0.24931282067474891</v>
      </c>
    </row>
    <row r="315" spans="1:9">
      <c r="A315" s="19"/>
      <c r="C315" s="26" t="s">
        <v>216</v>
      </c>
      <c r="D315" s="26"/>
      <c r="E315" s="19">
        <f>G315*E314</f>
        <v>4.5376884422110555</v>
      </c>
      <c r="F315" s="19">
        <f>E315*(365.25/7)</f>
        <v>236.77010050251258</v>
      </c>
      <c r="G315" s="19">
        <v>0.21105527638190957</v>
      </c>
      <c r="I315" s="19">
        <f>F315*H317</f>
        <v>3.462537204045045E-2</v>
      </c>
    </row>
    <row r="316" spans="1:9">
      <c r="A316" s="19"/>
      <c r="C316" s="26" t="s">
        <v>217</v>
      </c>
      <c r="D316" s="26"/>
      <c r="E316" s="19">
        <f>G316*E314</f>
        <v>4.8618090452261304</v>
      </c>
      <c r="F316" s="19">
        <f>E316*(365.25/7)</f>
        <v>253.68225053840632</v>
      </c>
      <c r="G316" s="19">
        <v>0.22613065326633167</v>
      </c>
      <c r="I316" s="19">
        <f>F316*H317</f>
        <v>3.7098612900482622E-2</v>
      </c>
    </row>
    <row r="317" spans="1:9">
      <c r="A317" s="19"/>
      <c r="D317" s="36" t="s">
        <v>169</v>
      </c>
      <c r="H317" s="25">
        <f>B485</f>
        <v>1.4624047532590801E-4</v>
      </c>
    </row>
    <row r="318" spans="1:9">
      <c r="A318" s="19"/>
      <c r="C318" s="26" t="s">
        <v>218</v>
      </c>
      <c r="D318" s="26"/>
      <c r="E318" s="19">
        <f>G318*E314</f>
        <v>6.050251256281407</v>
      </c>
      <c r="F318" s="19">
        <f>E318*(365.25/7)</f>
        <v>315.69346733668345</v>
      </c>
      <c r="G318" s="19">
        <v>0.28140703517587939</v>
      </c>
      <c r="I318" s="19">
        <f>F318*H319</f>
        <v>0.13059725939320452</v>
      </c>
    </row>
    <row r="319" spans="1:9">
      <c r="A319" s="19"/>
      <c r="D319" s="6" t="s">
        <v>219</v>
      </c>
      <c r="H319" s="25">
        <f>B475</f>
        <v>4.1368375625563399E-4</v>
      </c>
    </row>
    <row r="320" spans="1:9">
      <c r="A320" s="19"/>
      <c r="C320" s="26" t="s">
        <v>220</v>
      </c>
      <c r="D320" s="26"/>
      <c r="E320" s="19">
        <f>G320*E314</f>
        <v>6.1582914572864329</v>
      </c>
      <c r="F320" s="19">
        <f>E320*(365.25/7)</f>
        <v>321.33085068198136</v>
      </c>
      <c r="G320" s="19">
        <v>0.28643216080402012</v>
      </c>
      <c r="I320" s="19">
        <f>F320*H321</f>
        <v>4.6991576340611324E-2</v>
      </c>
    </row>
    <row r="321" spans="1:9">
      <c r="A321" s="19"/>
      <c r="C321" s="36"/>
      <c r="D321" s="36" t="s">
        <v>169</v>
      </c>
      <c r="H321" s="25">
        <f>B485</f>
        <v>1.4624047532590801E-4</v>
      </c>
    </row>
    <row r="322" spans="1:9" s="26" customFormat="1">
      <c r="B322" s="26" t="s">
        <v>49</v>
      </c>
      <c r="E322" s="26">
        <f>E47</f>
        <v>38</v>
      </c>
      <c r="F322" s="26">
        <f>E322*(365.25/7)</f>
        <v>1982.7857142857144</v>
      </c>
      <c r="G322" s="26">
        <v>1.0000000000000002</v>
      </c>
      <c r="H322" s="27"/>
      <c r="I322" s="26">
        <f>SUM(I323,I325,I327,I329)</f>
        <v>0.14517622681076706</v>
      </c>
    </row>
    <row r="323" spans="1:9">
      <c r="A323" s="19"/>
      <c r="C323" s="26" t="s">
        <v>221</v>
      </c>
      <c r="D323" s="26"/>
      <c r="E323" s="19">
        <f>G323*E322</f>
        <v>10.51063829787234</v>
      </c>
      <c r="F323" s="19">
        <f>E323*(365.25/7)</f>
        <v>548.43009118541033</v>
      </c>
      <c r="G323" s="19">
        <v>0.27659574468085107</v>
      </c>
      <c r="I323" s="19">
        <f>F323*H324</f>
        <v>6.0387046869793369E-2</v>
      </c>
    </row>
    <row r="324" spans="1:9">
      <c r="A324" s="19"/>
      <c r="D324" s="6" t="s">
        <v>222</v>
      </c>
      <c r="H324" s="25">
        <f>B553</f>
        <v>1.10108923343847E-4</v>
      </c>
    </row>
    <row r="325" spans="1:9">
      <c r="A325" s="19"/>
      <c r="C325" s="26" t="s">
        <v>223</v>
      </c>
      <c r="D325" s="26"/>
      <c r="E325" s="19">
        <f>G325*E322</f>
        <v>19.635258358662615</v>
      </c>
      <c r="F325" s="19">
        <f>E325*(365.25/7)</f>
        <v>1024.5397307859314</v>
      </c>
      <c r="G325" s="19">
        <v>0.51671732522796354</v>
      </c>
      <c r="I325" s="19">
        <f>F325*H326</f>
        <v>6.5997695993025518E-2</v>
      </c>
    </row>
    <row r="326" spans="1:9">
      <c r="A326" s="19"/>
      <c r="D326" s="6" t="s">
        <v>224</v>
      </c>
      <c r="H326" s="25">
        <f>B552</f>
        <v>6.4416922067432405E-5</v>
      </c>
    </row>
    <row r="327" spans="1:9">
      <c r="A327" s="19"/>
      <c r="C327" s="26" t="s">
        <v>225</v>
      </c>
      <c r="D327" s="26"/>
      <c r="E327" s="19">
        <f>G327*E322</f>
        <v>2.6565349544072947</v>
      </c>
      <c r="F327" s="19">
        <f>E327*(365.25/7)</f>
        <v>138.61419887103779</v>
      </c>
      <c r="G327" s="19">
        <v>6.9908814589665649E-2</v>
      </c>
      <c r="I327" s="19">
        <f>F327*H328</f>
        <v>7.2794680850607248E-3</v>
      </c>
    </row>
    <row r="328" spans="1:9">
      <c r="A328" s="19"/>
      <c r="D328" s="6" t="s">
        <v>226</v>
      </c>
      <c r="H328" s="25">
        <f>B536</f>
        <v>5.2516034752206799E-5</v>
      </c>
    </row>
    <row r="329" spans="1:9">
      <c r="A329" s="19"/>
      <c r="C329" s="26" t="s">
        <v>227</v>
      </c>
      <c r="D329" s="26"/>
      <c r="E329" s="19">
        <f>G329*E322</f>
        <v>5.1975683890577518</v>
      </c>
      <c r="F329" s="19">
        <f>E329*(365.25/7)</f>
        <v>271.20169344333482</v>
      </c>
      <c r="G329" s="19">
        <v>0.13677811550151978</v>
      </c>
      <c r="I329" s="19">
        <f>F329*H330</f>
        <v>1.1512015862887442E-2</v>
      </c>
    </row>
    <row r="330" spans="1:9">
      <c r="A330" s="19"/>
      <c r="D330" s="6" t="s">
        <v>228</v>
      </c>
      <c r="H330" s="25">
        <f>B554</f>
        <v>4.2448171015173903E-5</v>
      </c>
    </row>
    <row r="331" spans="1:9" s="26" customFormat="1">
      <c r="B331" s="26" t="s">
        <v>229</v>
      </c>
      <c r="E331" s="26">
        <f>E48</f>
        <v>11.5</v>
      </c>
      <c r="F331" s="26">
        <f>E331*(365.25/7)</f>
        <v>600.05357142857144</v>
      </c>
      <c r="G331" s="26">
        <v>1.0098039215686276</v>
      </c>
      <c r="H331" s="27"/>
      <c r="I331" s="26">
        <f>SUM(I332:I334,I335)</f>
        <v>0.23862536256302636</v>
      </c>
    </row>
    <row r="332" spans="1:9">
      <c r="A332" s="19"/>
      <c r="C332" s="26" t="s">
        <v>230</v>
      </c>
      <c r="D332" s="26"/>
      <c r="E332" s="19">
        <f>G332*E331</f>
        <v>3.7205882352941178</v>
      </c>
      <c r="F332" s="19">
        <f>E332*(365.25/7)</f>
        <v>194.13497899159665</v>
      </c>
      <c r="G332" s="19">
        <v>0.3235294117647059</v>
      </c>
      <c r="I332" s="19">
        <f>F332*$H$336</f>
        <v>7.6452786063882228E-2</v>
      </c>
    </row>
    <row r="333" spans="1:9">
      <c r="A333" s="19"/>
      <c r="C333" s="26" t="s">
        <v>231</v>
      </c>
      <c r="D333" s="26"/>
      <c r="E333" s="19">
        <f>G333*E331</f>
        <v>3.7205882352941178</v>
      </c>
      <c r="F333" s="19">
        <f>E333*(365.25/7)</f>
        <v>194.13497899159665</v>
      </c>
      <c r="G333" s="19">
        <v>0.3235294117647059</v>
      </c>
      <c r="I333" s="19">
        <f>F333*$H$336</f>
        <v>7.6452786063882228E-2</v>
      </c>
    </row>
    <row r="334" spans="1:9">
      <c r="A334" s="19"/>
      <c r="C334" s="26" t="s">
        <v>232</v>
      </c>
      <c r="D334" s="26"/>
      <c r="E334" s="19">
        <f>G334*E331</f>
        <v>1.2401960784313728</v>
      </c>
      <c r="F334" s="19">
        <f>E334*(365.25/7)</f>
        <v>64.711659663865561</v>
      </c>
      <c r="G334" s="19">
        <v>0.10784313725490198</v>
      </c>
      <c r="I334" s="19">
        <f>F334*$H$336</f>
        <v>2.5484262021294078E-2</v>
      </c>
    </row>
    <row r="335" spans="1:9">
      <c r="A335" s="19"/>
      <c r="C335" s="26" t="s">
        <v>233</v>
      </c>
      <c r="D335" s="26"/>
      <c r="E335" s="19">
        <f>G335*E331</f>
        <v>2.9313725490196081</v>
      </c>
      <c r="F335" s="19">
        <f>E335*(365.25/7)</f>
        <v>152.95483193277312</v>
      </c>
      <c r="G335" s="19">
        <v>0.25490196078431376</v>
      </c>
      <c r="I335" s="19">
        <f>F335*$H$336</f>
        <v>6.0235528413967808E-2</v>
      </c>
    </row>
    <row r="336" spans="1:9">
      <c r="A336" s="19"/>
      <c r="C336" s="26"/>
      <c r="D336" s="36" t="s">
        <v>234</v>
      </c>
      <c r="H336" s="25">
        <f>B471</f>
        <v>3.9381252395114002E-4</v>
      </c>
    </row>
    <row r="337" spans="1:9" s="26" customFormat="1">
      <c r="B337" s="26" t="s">
        <v>51</v>
      </c>
      <c r="E337" s="26">
        <f>E49</f>
        <v>7.2</v>
      </c>
      <c r="F337" s="26">
        <f>E337*(365.25/7)</f>
        <v>375.68571428571431</v>
      </c>
      <c r="G337" s="26">
        <v>1</v>
      </c>
      <c r="H337" s="27"/>
      <c r="I337" s="26">
        <f>F337*H339</f>
        <v>3.6901011623363004E-2</v>
      </c>
    </row>
    <row r="338" spans="1:9">
      <c r="A338" s="19"/>
      <c r="C338" s="26" t="s">
        <v>51</v>
      </c>
      <c r="D338" s="26"/>
      <c r="E338" s="19">
        <f>G338*E337</f>
        <v>7.2</v>
      </c>
      <c r="F338" s="19">
        <f>E338*(365.25/7)</f>
        <v>375.68571428571431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9.8223089726800898E-5</v>
      </c>
    </row>
    <row r="340" spans="1:9" s="26" customFormat="1">
      <c r="B340" s="26" t="s">
        <v>52</v>
      </c>
      <c r="E340" s="26">
        <f>(E346-SUM(E343,E337,E331,E322,E314,E304))/2</f>
        <v>5.0499999999999972</v>
      </c>
      <c r="F340" s="26">
        <f>E340*(365.25/7)</f>
        <v>263.50178571428557</v>
      </c>
      <c r="G340" s="26">
        <v>1</v>
      </c>
      <c r="H340" s="27"/>
      <c r="I340" s="26">
        <f>F340*H342</f>
        <v>2.5881959541386536E-2</v>
      </c>
    </row>
    <row r="341" spans="1:9">
      <c r="A341" s="19"/>
      <c r="C341" s="26" t="s">
        <v>52</v>
      </c>
      <c r="D341" s="26"/>
      <c r="E341" s="19">
        <f>G341*E340</f>
        <v>5.0499999999999972</v>
      </c>
      <c r="F341" s="19">
        <f>E341*(365.25/7)</f>
        <v>263.50178571428557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9.8223089726800898E-5</v>
      </c>
    </row>
    <row r="343" spans="1:9" s="26" customFormat="1">
      <c r="B343" s="26" t="s">
        <v>53</v>
      </c>
      <c r="E343" s="26">
        <f>E51</f>
        <v>3.5</v>
      </c>
      <c r="F343" s="26">
        <f>E343*(365.25/7)</f>
        <v>182.625</v>
      </c>
      <c r="G343" s="26">
        <v>1</v>
      </c>
      <c r="H343" s="27"/>
      <c r="I343" s="26">
        <f>F343*H345</f>
        <v>1.7937991761357013E-2</v>
      </c>
    </row>
    <row r="344" spans="1:9">
      <c r="A344" s="19"/>
      <c r="C344" s="26" t="s">
        <v>53</v>
      </c>
      <c r="D344" s="26"/>
      <c r="E344" s="19">
        <f>G344*E343</f>
        <v>3.5</v>
      </c>
      <c r="F344" s="19">
        <f>E344*(365.25/7)</f>
        <v>182.625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9.8223089726800898E-5</v>
      </c>
    </row>
    <row r="346" spans="1:9" s="30" customFormat="1">
      <c r="A346" s="30" t="s">
        <v>236</v>
      </c>
      <c r="E346" s="30">
        <f>E43</f>
        <v>108.5</v>
      </c>
      <c r="F346" s="30">
        <f>E346*(365.25/7)</f>
        <v>5661.375</v>
      </c>
      <c r="H346" s="31"/>
      <c r="I346" s="30">
        <f>SUM(I304,I311,I314,I322,I331,I337,I340,I343)</f>
        <v>0.82906247101278652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3.824755326939E-5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5.6504860152661899E-5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9.3256242008266403E-5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8.2876669036578793E-5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24.5</v>
      </c>
      <c r="F364" s="26">
        <f>E364*(365.25/7)</f>
        <v>1278.375</v>
      </c>
      <c r="G364" s="26">
        <v>0.98571428571428577</v>
      </c>
      <c r="H364" s="27"/>
      <c r="I364" s="26">
        <f>SUM(I365,I367,I369)</f>
        <v>7.0944247799193866E-2</v>
      </c>
    </row>
    <row r="365" spans="1:9">
      <c r="C365" s="26" t="s">
        <v>246</v>
      </c>
      <c r="D365" s="26"/>
      <c r="E365" s="19">
        <f>G365*E364</f>
        <v>8.8666666666666671</v>
      </c>
      <c r="F365" s="19">
        <f>E365*(365.25/7)</f>
        <v>462.65000000000003</v>
      </c>
      <c r="G365" s="19">
        <v>0.3619047619047619</v>
      </c>
      <c r="I365" s="19">
        <f>F365*H366</f>
        <v>2.5160056652741208E-2</v>
      </c>
    </row>
    <row r="366" spans="1:9">
      <c r="C366" s="26"/>
      <c r="D366" s="36" t="s">
        <v>247</v>
      </c>
      <c r="H366" s="25">
        <f>B556</f>
        <v>5.4382484929733503E-5</v>
      </c>
    </row>
    <row r="367" spans="1:9">
      <c r="C367" s="26" t="s">
        <v>248</v>
      </c>
      <c r="D367" s="26">
        <f>F364-SUM(F365,F369)</f>
        <v>18.262500000000045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2.4161987581750501E-3</v>
      </c>
    </row>
    <row r="368" spans="1:9">
      <c r="C368" s="26"/>
      <c r="D368" s="36" t="s">
        <v>165</v>
      </c>
      <c r="F368" s="26"/>
      <c r="H368" s="25">
        <f>B482</f>
        <v>1.32303833438743E-4</v>
      </c>
    </row>
    <row r="369" spans="1:9">
      <c r="C369" s="26" t="s">
        <v>249</v>
      </c>
      <c r="D369" s="26"/>
      <c r="E369" s="19">
        <f>G369*E364</f>
        <v>15.283333333333333</v>
      </c>
      <c r="F369" s="19">
        <f>E369*(365.25/7)</f>
        <v>797.46249999999998</v>
      </c>
      <c r="G369" s="19">
        <v>0.62380952380952381</v>
      </c>
      <c r="I369" s="19">
        <f>F369*H370</f>
        <v>4.3367992388277606E-2</v>
      </c>
    </row>
    <row r="370" spans="1:9">
      <c r="C370" s="26"/>
      <c r="D370" s="33" t="s">
        <v>247</v>
      </c>
      <c r="H370" s="25">
        <f>B556</f>
        <v>5.4382484929733503E-5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16.5</v>
      </c>
      <c r="F373" s="26">
        <f>E373*(365.25/7)</f>
        <v>860.94642857142856</v>
      </c>
      <c r="G373" s="26">
        <v>0.99310344827586206</v>
      </c>
      <c r="H373" s="27"/>
      <c r="I373" s="26">
        <f>SUM(I374,I375)</f>
        <v>0.12503690311722568</v>
      </c>
    </row>
    <row r="374" spans="1:9">
      <c r="C374" s="26" t="s">
        <v>251</v>
      </c>
      <c r="D374" s="26"/>
      <c r="E374" s="19">
        <f>G374*E373</f>
        <v>3.5275862068965518</v>
      </c>
      <c r="F374" s="19">
        <f>E374*(365.25/7)</f>
        <v>184.06440886699508</v>
      </c>
      <c r="G374" s="19">
        <v>0.21379310344827587</v>
      </c>
      <c r="I374" s="19">
        <f>F374*H376</f>
        <v>2.6917666643291639E-2</v>
      </c>
    </row>
    <row r="375" spans="1:9">
      <c r="C375" s="26" t="s">
        <v>252</v>
      </c>
      <c r="D375" s="26"/>
      <c r="E375" s="19">
        <f>G375*E373</f>
        <v>12.858620689655172</v>
      </c>
      <c r="F375" s="19">
        <f>E375*(365.25/7)</f>
        <v>670.94445812807885</v>
      </c>
      <c r="G375" s="19">
        <v>0.77931034482758621</v>
      </c>
      <c r="I375" s="19">
        <f>F375*H376</f>
        <v>9.8119236473934029E-2</v>
      </c>
    </row>
    <row r="376" spans="1:9">
      <c r="C376" s="26"/>
      <c r="D376" s="36" t="s">
        <v>169</v>
      </c>
      <c r="H376" s="25">
        <f>B485</f>
        <v>1.4624047532590801E-4</v>
      </c>
      <c r="I376" s="40"/>
    </row>
    <row r="377" spans="1:9" s="26" customFormat="1">
      <c r="B377" s="26" t="s">
        <v>59</v>
      </c>
      <c r="E377" s="26">
        <f>E57</f>
        <v>46.7</v>
      </c>
      <c r="F377" s="26">
        <f>E377*(365.25/7)</f>
        <v>2436.7392857142859</v>
      </c>
      <c r="G377" s="26">
        <v>0.99760191846522783</v>
      </c>
      <c r="H377" s="27"/>
      <c r="I377" s="26">
        <f>SUM(I378,I380,I381,I382,I383,I384,I385)</f>
        <v>7.5876113727912198E-2</v>
      </c>
    </row>
    <row r="378" spans="1:9">
      <c r="A378" s="19"/>
      <c r="C378" s="26" t="s">
        <v>253</v>
      </c>
      <c r="D378" s="26"/>
      <c r="E378" s="19">
        <f>G378*E377</f>
        <v>7.7273381294964034</v>
      </c>
      <c r="F378" s="19">
        <f>E378*(365.25/7)</f>
        <v>403.20146454265165</v>
      </c>
      <c r="G378" s="19">
        <v>0.16546762589928057</v>
      </c>
      <c r="I378" s="19">
        <f>F378*H379</f>
        <v>1.2005032628159251E-2</v>
      </c>
    </row>
    <row r="379" spans="1:9">
      <c r="A379" s="19"/>
      <c r="C379" s="26"/>
      <c r="D379" s="6" t="s">
        <v>253</v>
      </c>
      <c r="H379" s="25">
        <f>B524</f>
        <v>2.9774278329510701E-5</v>
      </c>
    </row>
    <row r="380" spans="1:9">
      <c r="A380" s="19"/>
      <c r="C380" s="26" t="s">
        <v>254</v>
      </c>
      <c r="D380" s="26"/>
      <c r="E380" s="19">
        <f>G380*E377</f>
        <v>3.023741007194245</v>
      </c>
      <c r="F380" s="19">
        <f t="shared" ref="F380:F385" si="2">E380*(365.25/7)</f>
        <v>157.77448612538544</v>
      </c>
      <c r="G380" s="19">
        <v>6.4748201438848921E-2</v>
      </c>
      <c r="I380" s="19">
        <f>F380*H386</f>
        <v>4.9697959357156481E-3</v>
      </c>
    </row>
    <row r="381" spans="1:9">
      <c r="A381" s="19"/>
      <c r="C381" s="26" t="s">
        <v>255</v>
      </c>
      <c r="D381" s="26"/>
      <c r="E381" s="19">
        <f>G381*E377</f>
        <v>2.3517985611510794</v>
      </c>
      <c r="F381" s="19">
        <f t="shared" si="2"/>
        <v>122.71348920863312</v>
      </c>
      <c r="G381" s="19">
        <v>5.0359712230215826E-2</v>
      </c>
      <c r="I381" s="19">
        <f>F381*H386</f>
        <v>3.8653968388899485E-3</v>
      </c>
    </row>
    <row r="382" spans="1:9">
      <c r="A382" s="19"/>
      <c r="C382" s="26" t="s">
        <v>256</v>
      </c>
      <c r="D382" s="26"/>
      <c r="E382" s="19">
        <f>G382*E377</f>
        <v>7.7273381294964034</v>
      </c>
      <c r="F382" s="19">
        <f t="shared" si="2"/>
        <v>403.20146454265165</v>
      </c>
      <c r="G382" s="19">
        <v>0.16546762589928057</v>
      </c>
      <c r="I382" s="19">
        <f>F382*$H$386</f>
        <v>1.2700589613495544E-2</v>
      </c>
    </row>
    <row r="383" spans="1:9">
      <c r="A383" s="19"/>
      <c r="C383" s="26" t="s">
        <v>257</v>
      </c>
      <c r="D383" s="26"/>
      <c r="E383" s="19">
        <f>G383*E377</f>
        <v>10.191127098321342</v>
      </c>
      <c r="F383" s="19">
        <f t="shared" si="2"/>
        <v>531.75845323741009</v>
      </c>
      <c r="G383" s="19">
        <v>0.21822541966426856</v>
      </c>
      <c r="I383" s="19">
        <f>F383*H386</f>
        <v>1.6750052968523107E-2</v>
      </c>
    </row>
    <row r="384" spans="1:9">
      <c r="A384" s="19"/>
      <c r="C384" s="26" t="s">
        <v>258</v>
      </c>
      <c r="D384" s="26"/>
      <c r="E384" s="19">
        <f>G384*E377</f>
        <v>12.654916067146283</v>
      </c>
      <c r="F384" s="19">
        <f t="shared" si="2"/>
        <v>660.3154419321686</v>
      </c>
      <c r="G384" s="19">
        <v>0.27098321342925658</v>
      </c>
      <c r="I384" s="19">
        <f>F384*H386</f>
        <v>2.0799516323550673E-2</v>
      </c>
    </row>
    <row r="385" spans="1:9">
      <c r="A385" s="19"/>
      <c r="C385" s="26" t="s">
        <v>259</v>
      </c>
      <c r="D385" s="26"/>
      <c r="E385" s="19">
        <f>G385*E377</f>
        <v>2.9117505995203841</v>
      </c>
      <c r="F385" s="19">
        <f t="shared" si="2"/>
        <v>151.93098663926006</v>
      </c>
      <c r="G385" s="19">
        <v>6.235011990407674E-2</v>
      </c>
      <c r="I385" s="19">
        <f>F385*H386</f>
        <v>4.7857294195780319E-3</v>
      </c>
    </row>
    <row r="386" spans="1:9">
      <c r="A386" s="19"/>
      <c r="C386" s="26"/>
      <c r="D386" s="6" t="s">
        <v>260</v>
      </c>
      <c r="H386" s="25">
        <f>B525</f>
        <v>3.1499363792990501E-5</v>
      </c>
    </row>
    <row r="387" spans="1:9" s="26" customFormat="1">
      <c r="B387" s="26" t="s">
        <v>60</v>
      </c>
      <c r="E387" s="26">
        <f>E58</f>
        <v>6</v>
      </c>
      <c r="F387" s="26">
        <f>E387*(365.25/7)</f>
        <v>313.07142857142856</v>
      </c>
      <c r="G387" s="26">
        <v>1</v>
      </c>
      <c r="H387" s="27"/>
      <c r="I387" s="26">
        <f>F387*H390</f>
        <v>9.0912248394251285E-3</v>
      </c>
    </row>
    <row r="388" spans="1:9">
      <c r="A388" s="19"/>
      <c r="C388" s="26" t="s">
        <v>261</v>
      </c>
      <c r="D388" s="26"/>
      <c r="E388" s="19">
        <f>G388*E387</f>
        <v>6</v>
      </c>
      <c r="F388" s="19">
        <f>E388*(365.25/7)</f>
        <v>313.07142857142856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2.9038819929717501E-5</v>
      </c>
    </row>
    <row r="391" spans="1:9" s="26" customFormat="1">
      <c r="B391" s="26" t="s">
        <v>61</v>
      </c>
      <c r="E391" s="26">
        <f>E400-SUM(E364,E373,E377,E387)</f>
        <v>8.2999999999999972</v>
      </c>
      <c r="F391" s="26">
        <f>E391*(365.25/7)</f>
        <v>433.08214285714274</v>
      </c>
      <c r="G391" s="26">
        <v>1</v>
      </c>
      <c r="H391" s="27"/>
      <c r="I391" s="26">
        <f>SUM(I392,I394,I398)</f>
        <v>2.5000618318515043E-2</v>
      </c>
    </row>
    <row r="392" spans="1:9">
      <c r="A392" s="19"/>
      <c r="C392" s="26" t="s">
        <v>265</v>
      </c>
      <c r="D392" s="26"/>
      <c r="E392" s="19">
        <f>G392*E391</f>
        <v>1.5370370370370368</v>
      </c>
      <c r="F392" s="19">
        <f>E392*(365.25/7)</f>
        <v>80.200396825396808</v>
      </c>
      <c r="G392" s="19">
        <v>0.1851851851851852</v>
      </c>
      <c r="I392" s="19">
        <f>F392*H393</f>
        <v>6.4686682804924603E-3</v>
      </c>
    </row>
    <row r="393" spans="1:9">
      <c r="A393" s="19"/>
      <c r="C393" s="26"/>
      <c r="D393" s="36" t="s">
        <v>266</v>
      </c>
      <c r="H393" s="25">
        <f>B557</f>
        <v>8.0656312643630801E-5</v>
      </c>
    </row>
    <row r="394" spans="1:9">
      <c r="C394" s="26" t="s">
        <v>267</v>
      </c>
      <c r="D394" s="26"/>
      <c r="E394" s="19">
        <f>G394*E391</f>
        <v>1.7419753086419749</v>
      </c>
      <c r="F394" s="19">
        <f>E394*(365.25/7)</f>
        <v>90.893783068783051</v>
      </c>
      <c r="G394" s="19">
        <v>0.20987654320987656</v>
      </c>
      <c r="I394" s="19">
        <f>F394*H395</f>
        <v>4.7733810703997565E-3</v>
      </c>
    </row>
    <row r="395" spans="1:9">
      <c r="C395" s="26"/>
      <c r="D395" s="36" t="s">
        <v>226</v>
      </c>
      <c r="H395" s="25">
        <f>B536</f>
        <v>5.2516034752206799E-5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5.5162550217499002E-5</v>
      </c>
    </row>
    <row r="398" spans="1:9">
      <c r="C398" s="26" t="s">
        <v>269</v>
      </c>
      <c r="D398" s="26"/>
      <c r="E398" s="19">
        <f>G398*E391</f>
        <v>5.0209876543209857</v>
      </c>
      <c r="F398" s="19">
        <f>E398*(365.25/7)</f>
        <v>261.98796296296285</v>
      </c>
      <c r="G398" s="19">
        <v>0.60493827160493829</v>
      </c>
      <c r="I398" s="19">
        <f>F398*H399</f>
        <v>1.3758568967622824E-2</v>
      </c>
    </row>
    <row r="399" spans="1:9">
      <c r="C399" s="26"/>
      <c r="D399" s="36" t="s">
        <v>226</v>
      </c>
      <c r="H399" s="25">
        <f>B536</f>
        <v>5.2516034752206799E-5</v>
      </c>
    </row>
    <row r="400" spans="1:9" s="30" customFormat="1">
      <c r="A400" s="30" t="s">
        <v>270</v>
      </c>
      <c r="E400" s="30">
        <f>E53</f>
        <v>102</v>
      </c>
      <c r="F400" s="30">
        <f>E400*(365.25/7)</f>
        <v>5322.2142857142862</v>
      </c>
      <c r="H400" s="31"/>
      <c r="I400" s="30">
        <f>SUM(I364,I371,I373,I377,I387,I391)</f>
        <v>0.30594910780227191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86.7</v>
      </c>
      <c r="F403" s="26">
        <f>E403*(365.25/7)</f>
        <v>4523.8821428571428</v>
      </c>
      <c r="G403" s="26">
        <v>0.9659574468085107</v>
      </c>
      <c r="H403" s="27"/>
      <c r="I403" s="26">
        <f>F403*H408</f>
        <v>0.13136819892969312</v>
      </c>
    </row>
    <row r="404" spans="1:9">
      <c r="C404" s="26" t="s">
        <v>271</v>
      </c>
      <c r="D404" s="26"/>
      <c r="E404" s="19">
        <f>G404*E403</f>
        <v>79.813191489361714</v>
      </c>
      <c r="F404" s="19">
        <f>E404*(365.25/7)</f>
        <v>4164.5383130699092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3.9353191489361707</v>
      </c>
      <c r="F405" s="19">
        <f>E405*(365.25/7)</f>
        <v>205.33933130699091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2.7055319148936174</v>
      </c>
      <c r="F407" s="19">
        <f>E407*(365.25/7)</f>
        <v>141.17079027355626</v>
      </c>
      <c r="G407" s="19">
        <v>3.1205673758865252E-2</v>
      </c>
    </row>
    <row r="408" spans="1:9">
      <c r="C408" s="26"/>
      <c r="D408" s="36" t="s">
        <v>264</v>
      </c>
      <c r="H408" s="25">
        <f>B523</f>
        <v>2.9038819929717501E-5</v>
      </c>
    </row>
    <row r="409" spans="1:9" s="26" customFormat="1">
      <c r="B409" s="26" t="s">
        <v>64</v>
      </c>
      <c r="E409" s="26">
        <f>E62</f>
        <v>13.5</v>
      </c>
      <c r="F409" s="26">
        <f>E409*(365.25/7)</f>
        <v>704.41071428571433</v>
      </c>
      <c r="G409" s="26">
        <v>1</v>
      </c>
      <c r="H409" s="27"/>
      <c r="I409" s="26">
        <f>F409*H411</f>
        <v>2.0455255888706541E-2</v>
      </c>
    </row>
    <row r="410" spans="1:9">
      <c r="C410" s="26" t="s">
        <v>64</v>
      </c>
      <c r="D410" s="26"/>
      <c r="E410" s="19">
        <f>G410*E409</f>
        <v>13.5</v>
      </c>
      <c r="F410" s="19">
        <f>E410*(365.25/7)</f>
        <v>704.41071428571433</v>
      </c>
      <c r="G410" s="19">
        <v>1</v>
      </c>
    </row>
    <row r="411" spans="1:9">
      <c r="C411" s="26"/>
      <c r="D411" s="36" t="s">
        <v>264</v>
      </c>
      <c r="H411" s="25">
        <f>B523</f>
        <v>2.9038819929717501E-5</v>
      </c>
    </row>
    <row r="412" spans="1:9" s="26" customFormat="1">
      <c r="B412" s="26" t="s">
        <v>65</v>
      </c>
      <c r="E412" s="26">
        <f>E63</f>
        <v>2.5</v>
      </c>
      <c r="F412" s="26">
        <f>E412*(365.25/7)</f>
        <v>130.44642857142858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2.5</v>
      </c>
      <c r="F413" s="19">
        <f>E413*(365.25/7)</f>
        <v>130.44642857142858</v>
      </c>
      <c r="G413" s="19">
        <v>1</v>
      </c>
    </row>
    <row r="414" spans="1:9" s="26" customFormat="1">
      <c r="B414" s="26" t="s">
        <v>66</v>
      </c>
      <c r="E414" s="26">
        <f>E424-SUM(E418,E412,E409,E403)</f>
        <v>1.1999999999999886</v>
      </c>
      <c r="F414" s="26">
        <f>E414*(365.25/7)</f>
        <v>62.614285714285124</v>
      </c>
      <c r="G414" s="26">
        <v>1</v>
      </c>
      <c r="H414" s="27"/>
      <c r="I414" s="26">
        <f>F414*AVERAGE(H416:H417)</f>
        <v>3.8727144095033225E-3</v>
      </c>
    </row>
    <row r="415" spans="1:9">
      <c r="C415" s="26" t="s">
        <v>66</v>
      </c>
      <c r="D415" s="26"/>
      <c r="E415" s="19">
        <f>G415*E414</f>
        <v>1.1999999999999886</v>
      </c>
      <c r="F415" s="19">
        <f>E415*(365.25/7)</f>
        <v>62.614285714285124</v>
      </c>
      <c r="G415" s="19">
        <v>1</v>
      </c>
    </row>
    <row r="416" spans="1:9">
      <c r="C416" s="26"/>
      <c r="D416" s="4" t="s">
        <v>144</v>
      </c>
      <c r="H416" s="25">
        <f>B541</f>
        <v>6.1464811934113902E-5</v>
      </c>
    </row>
    <row r="417" spans="1:12">
      <c r="C417" s="26"/>
      <c r="D417" s="4" t="s">
        <v>275</v>
      </c>
      <c r="H417" s="25">
        <f>B542</f>
        <v>6.2235853667179795E-5</v>
      </c>
    </row>
    <row r="418" spans="1:12" s="26" customFormat="1">
      <c r="B418" s="26" t="s">
        <v>67</v>
      </c>
      <c r="E418" s="26">
        <f>E65</f>
        <v>6.7</v>
      </c>
      <c r="F418" s="26">
        <f>E418*(365.25/7)</f>
        <v>349.59642857142859</v>
      </c>
      <c r="G418" s="26">
        <v>1</v>
      </c>
      <c r="H418" s="27"/>
      <c r="I418" s="26">
        <f>F418*AVERAGE(H420:H422)</f>
        <v>0.22902220213125896</v>
      </c>
    </row>
    <row r="419" spans="1:12">
      <c r="C419" s="26" t="s">
        <v>67</v>
      </c>
      <c r="D419" s="26"/>
      <c r="E419" s="19">
        <f>G419*E418</f>
        <v>6.7</v>
      </c>
      <c r="F419" s="19">
        <f>E419*(365.25/7)</f>
        <v>349.59642857142859</v>
      </c>
      <c r="G419" s="19">
        <v>1</v>
      </c>
    </row>
    <row r="420" spans="1:12">
      <c r="C420" s="26"/>
      <c r="D420" s="6" t="s">
        <v>224</v>
      </c>
      <c r="H420" s="25">
        <f>B552</f>
        <v>6.4416922067432405E-5</v>
      </c>
    </row>
    <row r="421" spans="1:12">
      <c r="C421" s="26"/>
      <c r="D421" s="33" t="s">
        <v>193</v>
      </c>
      <c r="H421" s="25">
        <f>B511</f>
        <v>1.81334312242693E-3</v>
      </c>
    </row>
    <row r="422" spans="1:12">
      <c r="C422" s="26"/>
      <c r="D422" s="29" t="s">
        <v>276</v>
      </c>
      <c r="F422" s="26"/>
      <c r="H422" s="25">
        <f>B510</f>
        <v>8.75535292208143E-5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110.6</v>
      </c>
      <c r="F424" s="30">
        <f>E424*(365.25/7)</f>
        <v>5770.95</v>
      </c>
      <c r="H424" s="31"/>
      <c r="I424" s="30">
        <f>SUM(I403,I409,I412,I414,I418)</f>
        <v>0.38471837135916193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1112.4000000000001</v>
      </c>
      <c r="F428" s="30">
        <f>E428*(365.25/7)</f>
        <v>58043.442857142865</v>
      </c>
      <c r="H428" s="31"/>
      <c r="I428" s="39">
        <f>SUM(I424,I400,I361,I346,I301,I289,I251,I234,I200,I154,I135,I122)</f>
        <v>15.545619172396513</v>
      </c>
    </row>
    <row r="431" spans="1:12" s="42" customFormat="1">
      <c r="A431" s="26" t="s">
        <v>280</v>
      </c>
      <c r="B431" s="26" t="s">
        <v>370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1.8204174321936049</v>
      </c>
      <c r="C432" s="19">
        <v>1.4982849187858709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0.28051737667500237</v>
      </c>
      <c r="C433" s="19">
        <v>0.229285161174478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0.30634121792012947</v>
      </c>
      <c r="C434" s="19">
        <v>0.25503283659360526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4.7341515787321704</v>
      </c>
      <c r="C435" s="19">
        <v>4.174658317559186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0.42430225644063851</v>
      </c>
      <c r="C436" s="19">
        <v>0.39644429579190527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0.10185305893661065</v>
      </c>
      <c r="C437" s="19">
        <v>9.638855451511924E-2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6.2639295607654484</v>
      </c>
      <c r="C438" s="19">
        <v>5.1148730855003457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9.4376740558689651E-2</v>
      </c>
      <c r="C439" s="19">
        <v>7.5589227765231581E-2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0.82906247101278652</v>
      </c>
      <c r="C440" s="19">
        <v>0.7514937726202322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0.30594910780227191</v>
      </c>
      <c r="C442" s="19">
        <v>0.2707198582401249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0.38471837135916193</v>
      </c>
      <c r="C443" s="19">
        <v>0.38261028950942422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15.545619172396515</v>
      </c>
      <c r="C444" s="26">
        <v>13.245380318055522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>
      <c r="A450" s="44" t="s">
        <v>316</v>
      </c>
      <c r="B450" s="43"/>
    </row>
    <row r="451" spans="1:2">
      <c r="A451" s="44" t="s">
        <v>317</v>
      </c>
      <c r="B451" s="43" t="s">
        <v>318</v>
      </c>
    </row>
    <row r="452" spans="1:2">
      <c r="A452" s="45" t="s">
        <v>81</v>
      </c>
      <c r="B452" s="42">
        <v>2.0753625014341401E-4</v>
      </c>
    </row>
    <row r="453" spans="1:2">
      <c r="A453" s="45" t="s">
        <v>85</v>
      </c>
      <c r="B453" s="42">
        <v>1.8123600379630399E-4</v>
      </c>
    </row>
    <row r="454" spans="1:2">
      <c r="A454" s="45" t="s">
        <v>93</v>
      </c>
      <c r="B454" s="42">
        <v>1.4866358173675799E-4</v>
      </c>
    </row>
    <row r="455" spans="1:2">
      <c r="A455" s="45" t="s">
        <v>86</v>
      </c>
      <c r="B455" s="42">
        <v>2.9047921153145501E-4</v>
      </c>
    </row>
    <row r="456" spans="1:2">
      <c r="A456" s="45" t="s">
        <v>319</v>
      </c>
      <c r="B456" s="42">
        <v>2.8815986355312199E-4</v>
      </c>
    </row>
    <row r="457" spans="1:2">
      <c r="A457" s="45" t="s">
        <v>89</v>
      </c>
      <c r="B457" s="42">
        <v>5.8372345228633899E-4</v>
      </c>
    </row>
    <row r="458" spans="1:2">
      <c r="A458" s="45" t="s">
        <v>320</v>
      </c>
      <c r="B458" s="42">
        <v>2.8808688751685098E-4</v>
      </c>
    </row>
    <row r="459" spans="1:2">
      <c r="A459" s="45" t="s">
        <v>152</v>
      </c>
      <c r="B459" s="42">
        <v>2.53969779965583E-4</v>
      </c>
    </row>
    <row r="460" spans="1:2">
      <c r="A460" s="45" t="s">
        <v>321</v>
      </c>
      <c r="B460" s="42">
        <v>1.46572502077181E-4</v>
      </c>
    </row>
    <row r="461" spans="1:2">
      <c r="A461" s="45" t="s">
        <v>322</v>
      </c>
      <c r="B461" s="42">
        <v>2.7242293436714299E-4</v>
      </c>
    </row>
    <row r="462" spans="1:2">
      <c r="A462" s="45" t="s">
        <v>323</v>
      </c>
      <c r="B462" s="42">
        <v>1.7922815925589799E-4</v>
      </c>
    </row>
    <row r="463" spans="1:2">
      <c r="A463" s="45" t="s">
        <v>87</v>
      </c>
      <c r="B463" s="42">
        <v>2.21286919110788E-4</v>
      </c>
    </row>
    <row r="464" spans="1:2">
      <c r="A464" s="45" t="s">
        <v>90</v>
      </c>
      <c r="B464" s="42">
        <v>3.3330348984453301E-4</v>
      </c>
    </row>
    <row r="465" spans="1:2">
      <c r="A465" s="45" t="s">
        <v>94</v>
      </c>
      <c r="B465" s="42">
        <v>2.4173711069267601E-4</v>
      </c>
    </row>
    <row r="466" spans="1:2">
      <c r="A466" s="45" t="s">
        <v>82</v>
      </c>
      <c r="B466" s="42">
        <v>1.8436804730104599E-4</v>
      </c>
    </row>
    <row r="467" spans="1:2">
      <c r="A467" s="45" t="s">
        <v>101</v>
      </c>
      <c r="B467" s="42">
        <v>1.6096116897416801E-4</v>
      </c>
    </row>
    <row r="468" spans="1:2">
      <c r="A468" s="45" t="s">
        <v>125</v>
      </c>
      <c r="B468" s="42">
        <v>1.9783800273003599E-4</v>
      </c>
    </row>
    <row r="469" spans="1:2">
      <c r="A469" s="45" t="s">
        <v>126</v>
      </c>
      <c r="B469" s="42">
        <v>9.1374598860871899E-5</v>
      </c>
    </row>
    <row r="470" spans="1:2">
      <c r="A470" s="45" t="s">
        <v>134</v>
      </c>
      <c r="B470" s="42">
        <v>2.4622324151349502E-4</v>
      </c>
    </row>
    <row r="471" spans="1:2">
      <c r="A471" s="45" t="s">
        <v>234</v>
      </c>
      <c r="B471" s="42">
        <v>3.9381252395114002E-4</v>
      </c>
    </row>
    <row r="472" spans="1:2">
      <c r="A472" s="45" t="s">
        <v>324</v>
      </c>
      <c r="B472" s="42">
        <v>1.8101149752481699E-4</v>
      </c>
    </row>
    <row r="473" spans="1:2">
      <c r="A473" s="45" t="s">
        <v>154</v>
      </c>
      <c r="B473" s="42">
        <v>1.7979330347713199E-4</v>
      </c>
    </row>
    <row r="474" spans="1:2">
      <c r="A474" s="45" t="s">
        <v>325</v>
      </c>
      <c r="B474" s="42">
        <v>6.1980890843304896E-4</v>
      </c>
    </row>
    <row r="475" spans="1:2">
      <c r="A475" s="45" t="s">
        <v>219</v>
      </c>
      <c r="B475" s="42">
        <v>4.1368375625563399E-4</v>
      </c>
    </row>
    <row r="476" spans="1:2">
      <c r="A476" s="45" t="s">
        <v>173</v>
      </c>
      <c r="B476" s="42">
        <v>1.3154789046745599E-4</v>
      </c>
    </row>
    <row r="477" spans="1:2">
      <c r="A477" s="45" t="s">
        <v>326</v>
      </c>
      <c r="B477" s="42">
        <v>1.5918692023663599E-4</v>
      </c>
    </row>
    <row r="478" spans="1:2">
      <c r="A478" s="45" t="s">
        <v>133</v>
      </c>
      <c r="B478" s="42">
        <v>4.6337524758036899E-4</v>
      </c>
    </row>
    <row r="479" spans="1:2">
      <c r="A479" s="45" t="s">
        <v>132</v>
      </c>
      <c r="B479" s="42">
        <v>8.3899075325234501E-4</v>
      </c>
    </row>
    <row r="480" spans="1:2">
      <c r="A480" s="45" t="s">
        <v>327</v>
      </c>
      <c r="B480" s="42">
        <v>1.9411468544791501E-4</v>
      </c>
    </row>
    <row r="481" spans="1:2">
      <c r="A481" s="45" t="s">
        <v>190</v>
      </c>
      <c r="B481" s="42">
        <v>9.9021399008583497E-5</v>
      </c>
    </row>
    <row r="482" spans="1:2">
      <c r="A482" s="45" t="s">
        <v>165</v>
      </c>
      <c r="B482" s="42">
        <v>1.32303833438743E-4</v>
      </c>
    </row>
    <row r="483" spans="1:2">
      <c r="A483" s="45" t="s">
        <v>328</v>
      </c>
      <c r="B483" s="42">
        <v>1.17251066520812E-4</v>
      </c>
    </row>
    <row r="484" spans="1:2">
      <c r="A484" s="45" t="s">
        <v>160</v>
      </c>
      <c r="B484" s="42">
        <v>1.73504178510735E-4</v>
      </c>
    </row>
    <row r="485" spans="1:2">
      <c r="A485" s="45" t="s">
        <v>169</v>
      </c>
      <c r="B485" s="42">
        <v>1.4624047532590801E-4</v>
      </c>
    </row>
    <row r="486" spans="1:2">
      <c r="A486" s="45" t="s">
        <v>329</v>
      </c>
      <c r="B486" s="42">
        <v>1.8430994317117501E-3</v>
      </c>
    </row>
    <row r="487" spans="1:2">
      <c r="A487" s="45" t="s">
        <v>330</v>
      </c>
      <c r="B487" s="42">
        <v>4.5915903845058001E-4</v>
      </c>
    </row>
    <row r="488" spans="1:2">
      <c r="A488" s="45" t="s">
        <v>150</v>
      </c>
      <c r="B488" s="42">
        <v>6.9813314876405498E-4</v>
      </c>
    </row>
    <row r="489" spans="1:2">
      <c r="A489" s="45" t="s">
        <v>140</v>
      </c>
      <c r="B489" s="42">
        <v>1.2032980248552E-4</v>
      </c>
    </row>
    <row r="490" spans="1:2">
      <c r="A490" s="45" t="s">
        <v>331</v>
      </c>
      <c r="B490" s="42">
        <v>8.5690273896221405E-5</v>
      </c>
    </row>
    <row r="491" spans="1:2">
      <c r="A491" s="45" t="s">
        <v>142</v>
      </c>
      <c r="B491" s="42">
        <v>1.5953121990601601E-4</v>
      </c>
    </row>
    <row r="492" spans="1:2">
      <c r="A492" s="45" t="s">
        <v>332</v>
      </c>
      <c r="B492" s="42">
        <v>1.3408117941004401E-4</v>
      </c>
    </row>
    <row r="493" spans="1:2">
      <c r="A493" s="45" t="s">
        <v>333</v>
      </c>
      <c r="B493" s="42">
        <v>1.7270742253927801E-4</v>
      </c>
    </row>
    <row r="494" spans="1:2">
      <c r="A494" s="45" t="s">
        <v>334</v>
      </c>
      <c r="B494" s="42">
        <v>1.5740430761049999E-4</v>
      </c>
    </row>
    <row r="495" spans="1:2">
      <c r="A495" s="45" t="s">
        <v>335</v>
      </c>
      <c r="B495" s="42">
        <v>1.1560552369626E-4</v>
      </c>
    </row>
    <row r="496" spans="1:2">
      <c r="A496" s="45" t="s">
        <v>336</v>
      </c>
      <c r="B496" s="42">
        <v>2.1329899787379499E-4</v>
      </c>
    </row>
    <row r="497" spans="1:2">
      <c r="A497" s="45" t="s">
        <v>337</v>
      </c>
      <c r="B497" s="42">
        <v>1.01459236774059E-4</v>
      </c>
    </row>
    <row r="498" spans="1:2">
      <c r="A498" s="45" t="s">
        <v>338</v>
      </c>
      <c r="B498" s="42">
        <v>1.0828964063666499E-4</v>
      </c>
    </row>
    <row r="499" spans="1:2">
      <c r="A499" s="45" t="s">
        <v>339</v>
      </c>
      <c r="B499" s="42">
        <v>2.3891685819187701E-4</v>
      </c>
    </row>
    <row r="500" spans="1:2">
      <c r="A500" s="45" t="s">
        <v>340</v>
      </c>
      <c r="B500" s="42">
        <v>1.3782992892101399E-4</v>
      </c>
    </row>
    <row r="501" spans="1:2">
      <c r="A501" s="45" t="s">
        <v>341</v>
      </c>
      <c r="B501" s="42">
        <v>6.5889773886861405E-5</v>
      </c>
    </row>
    <row r="502" spans="1:2">
      <c r="A502" s="45" t="s">
        <v>342</v>
      </c>
      <c r="B502" s="42">
        <v>8.3250596301136104E-5</v>
      </c>
    </row>
    <row r="503" spans="1:2">
      <c r="A503" s="45" t="s">
        <v>343</v>
      </c>
      <c r="B503" s="42">
        <v>1.4476978251170501E-4</v>
      </c>
    </row>
    <row r="504" spans="1:2">
      <c r="A504" s="45" t="s">
        <v>344</v>
      </c>
      <c r="B504" s="42">
        <v>9.0988016740602099E-5</v>
      </c>
    </row>
    <row r="505" spans="1:2">
      <c r="A505" s="45" t="s">
        <v>345</v>
      </c>
      <c r="B505" s="42">
        <v>1.0916971520976299E-4</v>
      </c>
    </row>
    <row r="506" spans="1:2">
      <c r="A506" s="45" t="s">
        <v>346</v>
      </c>
      <c r="B506" s="42">
        <v>1.07206144858949E-4</v>
      </c>
    </row>
    <row r="507" spans="1:2">
      <c r="A507" s="45" t="s">
        <v>347</v>
      </c>
      <c r="B507" s="42">
        <v>9.6305357477517104E-5</v>
      </c>
    </row>
    <row r="508" spans="1:2">
      <c r="A508" s="45" t="s">
        <v>348</v>
      </c>
      <c r="B508" s="42">
        <v>1.29789743274594E-4</v>
      </c>
    </row>
    <row r="509" spans="1:2">
      <c r="A509" s="45" t="s">
        <v>235</v>
      </c>
      <c r="B509" s="42">
        <v>9.8223089726800898E-5</v>
      </c>
    </row>
    <row r="510" spans="1:2">
      <c r="A510" s="45" t="s">
        <v>276</v>
      </c>
      <c r="B510" s="42">
        <v>8.75535292208143E-5</v>
      </c>
    </row>
    <row r="511" spans="1:2">
      <c r="A511" s="45" t="s">
        <v>193</v>
      </c>
      <c r="B511" s="42">
        <v>1.81334312242693E-3</v>
      </c>
    </row>
    <row r="512" spans="1:2">
      <c r="A512" s="45" t="s">
        <v>199</v>
      </c>
      <c r="B512" s="42">
        <v>1.6495583889185E-3</v>
      </c>
    </row>
    <row r="513" spans="1:2">
      <c r="A513" s="45" t="s">
        <v>205</v>
      </c>
      <c r="B513" s="42">
        <v>5.2202933843232299E-4</v>
      </c>
    </row>
    <row r="514" spans="1:2">
      <c r="A514" s="45" t="s">
        <v>202</v>
      </c>
      <c r="B514" s="42">
        <v>8.1088028214834705E-4</v>
      </c>
    </row>
    <row r="515" spans="1:2">
      <c r="A515" s="45" t="s">
        <v>209</v>
      </c>
      <c r="B515" s="42">
        <v>2.1634600555183199E-4</v>
      </c>
    </row>
    <row r="516" spans="1:2">
      <c r="A516" s="45" t="s">
        <v>197</v>
      </c>
      <c r="B516" s="42">
        <v>2.1767459002886499E-4</v>
      </c>
    </row>
    <row r="517" spans="1:2">
      <c r="A517" s="45" t="s">
        <v>349</v>
      </c>
      <c r="B517" s="42">
        <v>1.55696551277535E-4</v>
      </c>
    </row>
    <row r="518" spans="1:2">
      <c r="A518" s="45" t="s">
        <v>350</v>
      </c>
      <c r="B518" s="42">
        <v>1.7709815444404199E-4</v>
      </c>
    </row>
    <row r="519" spans="1:2">
      <c r="A519" s="45" t="s">
        <v>351</v>
      </c>
      <c r="B519" s="42">
        <v>6.8257427748858002E-5</v>
      </c>
    </row>
    <row r="520" spans="1:2">
      <c r="A520" s="45" t="s">
        <v>352</v>
      </c>
      <c r="B520" s="42">
        <v>5.5276259038110898E-5</v>
      </c>
    </row>
    <row r="521" spans="1:2">
      <c r="A521" s="45" t="s">
        <v>353</v>
      </c>
      <c r="B521" s="42">
        <v>3.59388633311674E-5</v>
      </c>
    </row>
    <row r="522" spans="1:2">
      <c r="A522" s="45" t="s">
        <v>354</v>
      </c>
      <c r="B522" s="42">
        <v>4.0180647813054398E-5</v>
      </c>
    </row>
    <row r="523" spans="1:2">
      <c r="A523" s="45" t="s">
        <v>355</v>
      </c>
      <c r="B523" s="42">
        <v>2.9038819929717501E-5</v>
      </c>
    </row>
    <row r="524" spans="1:2">
      <c r="A524" s="45" t="s">
        <v>253</v>
      </c>
      <c r="B524" s="42">
        <v>2.9774278329510701E-5</v>
      </c>
    </row>
    <row r="525" spans="1:2">
      <c r="A525" s="45" t="s">
        <v>260</v>
      </c>
      <c r="B525" s="42">
        <v>3.1499363792990501E-5</v>
      </c>
    </row>
    <row r="526" spans="1:2">
      <c r="A526" s="45" t="s">
        <v>356</v>
      </c>
      <c r="B526" s="42">
        <v>8.1188736822408096E-5</v>
      </c>
    </row>
    <row r="527" spans="1:2">
      <c r="A527" s="45" t="s">
        <v>357</v>
      </c>
      <c r="B527" s="42">
        <v>4.0120799665927201E-5</v>
      </c>
    </row>
    <row r="528" spans="1:2">
      <c r="A528" s="45" t="s">
        <v>167</v>
      </c>
      <c r="B528" s="42">
        <v>5.4328844022477301E-5</v>
      </c>
    </row>
    <row r="529" spans="1:2">
      <c r="A529" s="45" t="s">
        <v>128</v>
      </c>
      <c r="B529" s="42">
        <v>5.8936399512656897E-5</v>
      </c>
    </row>
    <row r="530" spans="1:2">
      <c r="A530" s="45" t="s">
        <v>358</v>
      </c>
      <c r="B530" s="42">
        <v>1.20016191811748E-4</v>
      </c>
    </row>
    <row r="531" spans="1:2">
      <c r="A531" s="45" t="s">
        <v>268</v>
      </c>
      <c r="B531" s="42">
        <v>5.5162550217499002E-5</v>
      </c>
    </row>
    <row r="532" spans="1:2">
      <c r="A532" s="45" t="s">
        <v>156</v>
      </c>
      <c r="B532" s="42">
        <v>5.0620074646983798E-5</v>
      </c>
    </row>
    <row r="533" spans="1:2">
      <c r="A533" s="45" t="s">
        <v>359</v>
      </c>
      <c r="B533" s="42">
        <v>7.9149640560297998E-5</v>
      </c>
    </row>
    <row r="534" spans="1:2">
      <c r="A534" s="45" t="s">
        <v>360</v>
      </c>
      <c r="B534" s="42">
        <v>3.1201166973153398E-5</v>
      </c>
    </row>
    <row r="535" spans="1:2">
      <c r="A535" s="45" t="s">
        <v>361</v>
      </c>
      <c r="B535" s="42">
        <v>6.9243030430243694E-5</v>
      </c>
    </row>
    <row r="536" spans="1:2">
      <c r="A536" s="45" t="s">
        <v>226</v>
      </c>
      <c r="B536" s="42">
        <v>5.2516034752206799E-5</v>
      </c>
    </row>
    <row r="537" spans="1:2">
      <c r="A537" s="45" t="s">
        <v>362</v>
      </c>
      <c r="B537" s="42">
        <v>5.05135625216514E-5</v>
      </c>
    </row>
    <row r="538" spans="1:2">
      <c r="A538" s="45" t="s">
        <v>363</v>
      </c>
      <c r="B538" s="42">
        <v>9.8108930097961204E-5</v>
      </c>
    </row>
    <row r="539" spans="1:2">
      <c r="A539" s="45" t="s">
        <v>364</v>
      </c>
      <c r="B539" s="42">
        <v>5.2344475160434103E-5</v>
      </c>
    </row>
    <row r="540" spans="1:2">
      <c r="A540" s="45" t="s">
        <v>146</v>
      </c>
      <c r="B540" s="42">
        <v>7.6233566213980704E-5</v>
      </c>
    </row>
    <row r="541" spans="1:2">
      <c r="A541" s="45" t="s">
        <v>144</v>
      </c>
      <c r="B541" s="42">
        <v>6.1464811934113902E-5</v>
      </c>
    </row>
    <row r="542" spans="1:2">
      <c r="A542" s="45" t="s">
        <v>275</v>
      </c>
      <c r="B542" s="42">
        <v>6.2235853667179795E-5</v>
      </c>
    </row>
    <row r="543" spans="1:2">
      <c r="A543" s="45" t="s">
        <v>365</v>
      </c>
      <c r="B543" s="42">
        <v>9.5774710652273093E-5</v>
      </c>
    </row>
    <row r="544" spans="1:2">
      <c r="A544" s="45" t="s">
        <v>366</v>
      </c>
      <c r="B544" s="42">
        <v>4.8364818460676599E-5</v>
      </c>
    </row>
    <row r="545" spans="1:2">
      <c r="A545" s="45" t="s">
        <v>238</v>
      </c>
      <c r="B545" s="42">
        <v>3.824755326939E-5</v>
      </c>
    </row>
    <row r="546" spans="1:2">
      <c r="A546" s="45" t="s">
        <v>240</v>
      </c>
      <c r="B546" s="42">
        <v>5.6504860152661899E-5</v>
      </c>
    </row>
    <row r="547" spans="1:2">
      <c r="A547" s="45" t="s">
        <v>242</v>
      </c>
      <c r="B547" s="42">
        <v>9.3256242008266403E-5</v>
      </c>
    </row>
    <row r="548" spans="1:2">
      <c r="A548" s="45" t="s">
        <v>244</v>
      </c>
      <c r="B548" s="42">
        <v>8.2876669036578793E-5</v>
      </c>
    </row>
    <row r="549" spans="1:2">
      <c r="A549" s="45" t="s">
        <v>184</v>
      </c>
      <c r="B549" s="42">
        <v>6.5598012079341302E-5</v>
      </c>
    </row>
    <row r="550" spans="1:2">
      <c r="A550" s="45" t="s">
        <v>183</v>
      </c>
      <c r="B550" s="42">
        <v>4.2735705438346799E-5</v>
      </c>
    </row>
    <row r="551" spans="1:2">
      <c r="A551" s="45" t="s">
        <v>367</v>
      </c>
      <c r="B551" s="42">
        <v>7.3897970134956405E-5</v>
      </c>
    </row>
    <row r="552" spans="1:2">
      <c r="A552" s="45" t="s">
        <v>224</v>
      </c>
      <c r="B552" s="42">
        <v>6.4416922067432405E-5</v>
      </c>
    </row>
    <row r="553" spans="1:2">
      <c r="A553" s="45" t="s">
        <v>222</v>
      </c>
      <c r="B553" s="42">
        <v>1.10108923343847E-4</v>
      </c>
    </row>
    <row r="554" spans="1:2">
      <c r="A554" s="45" t="s">
        <v>228</v>
      </c>
      <c r="B554" s="42">
        <v>4.2448171015173903E-5</v>
      </c>
    </row>
    <row r="555" spans="1:2">
      <c r="A555" s="45" t="s">
        <v>139</v>
      </c>
      <c r="B555" s="42">
        <v>8.8923239838230102E-5</v>
      </c>
    </row>
    <row r="556" spans="1:2">
      <c r="A556" s="45" t="s">
        <v>175</v>
      </c>
      <c r="B556" s="42">
        <v>5.4382484929733503E-5</v>
      </c>
    </row>
    <row r="557" spans="1:2">
      <c r="A557" s="45" t="s">
        <v>368</v>
      </c>
      <c r="B557" s="42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4.xml><?xml version="1.0" encoding="utf-8"?>
<worksheet xmlns="http://schemas.openxmlformats.org/spreadsheetml/2006/main" xmlns:r="http://schemas.openxmlformats.org/officeDocument/2006/relationships">
  <dimension ref="A1:L557"/>
  <sheetViews>
    <sheetView topLeftCell="A395" workbookViewId="0">
      <selection activeCell="B432" sqref="B432:B444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9" t="s">
        <v>0</v>
      </c>
      <c r="B1" s="50"/>
      <c r="C1" s="50"/>
      <c r="D1" s="51"/>
      <c r="E1" s="18" t="s">
        <v>1</v>
      </c>
      <c r="H1" s="20"/>
    </row>
    <row r="2" spans="1:8" ht="12.75">
      <c r="A2" s="52" t="s">
        <v>2</v>
      </c>
      <c r="B2" s="53"/>
      <c r="C2" s="54"/>
      <c r="D2" s="21" t="s">
        <v>3</v>
      </c>
      <c r="E2" s="21" t="s">
        <v>3</v>
      </c>
      <c r="H2" s="20"/>
    </row>
    <row r="3" spans="1:8" ht="12.75">
      <c r="A3" s="55" t="s">
        <v>4</v>
      </c>
      <c r="B3" s="56"/>
      <c r="C3" s="57"/>
      <c r="D3" s="21" t="s">
        <v>3</v>
      </c>
      <c r="E3" s="13">
        <v>1290.0999999999999</v>
      </c>
      <c r="H3" s="20"/>
    </row>
    <row r="4" spans="1:8" ht="12.75">
      <c r="A4" s="58" t="s">
        <v>4</v>
      </c>
      <c r="B4" s="61" t="s">
        <v>5</v>
      </c>
      <c r="C4" s="62"/>
      <c r="D4" s="21" t="s">
        <v>3</v>
      </c>
      <c r="E4" s="11">
        <v>229.4</v>
      </c>
      <c r="H4" s="20"/>
    </row>
    <row r="5" spans="1:8" ht="12.75">
      <c r="A5" s="59"/>
      <c r="B5" s="46" t="s">
        <v>5</v>
      </c>
      <c r="C5" s="24" t="s">
        <v>6</v>
      </c>
      <c r="D5" s="21" t="s">
        <v>3</v>
      </c>
      <c r="E5" s="13">
        <v>24.2</v>
      </c>
      <c r="H5" s="20"/>
    </row>
    <row r="6" spans="1:8" ht="12.75">
      <c r="A6" s="59"/>
      <c r="B6" s="47"/>
      <c r="C6" s="24" t="s">
        <v>7</v>
      </c>
      <c r="D6" s="21" t="s">
        <v>3</v>
      </c>
      <c r="E6" s="11">
        <v>29.3</v>
      </c>
      <c r="H6" s="20"/>
    </row>
    <row r="7" spans="1:8" ht="12.75">
      <c r="A7" s="59"/>
      <c r="B7" s="47"/>
      <c r="C7" s="24" t="s">
        <v>8</v>
      </c>
      <c r="D7" s="21" t="s">
        <v>3</v>
      </c>
      <c r="E7" s="13">
        <v>110.9</v>
      </c>
      <c r="H7" s="20"/>
    </row>
    <row r="8" spans="1:8" ht="12.75">
      <c r="A8" s="59"/>
      <c r="B8" s="47"/>
      <c r="C8" s="24" t="s">
        <v>9</v>
      </c>
      <c r="D8" s="21" t="s">
        <v>3</v>
      </c>
      <c r="E8" s="11">
        <v>11.8</v>
      </c>
      <c r="H8" s="20"/>
    </row>
    <row r="9" spans="1:8" ht="21">
      <c r="A9" s="59"/>
      <c r="B9" s="48"/>
      <c r="C9" s="24" t="s">
        <v>10</v>
      </c>
      <c r="D9" s="21" t="s">
        <v>3</v>
      </c>
      <c r="E9" s="13">
        <v>53.1</v>
      </c>
      <c r="H9" s="20"/>
    </row>
    <row r="10" spans="1:8" ht="12.75" customHeight="1">
      <c r="A10" s="59"/>
      <c r="B10" s="61" t="s">
        <v>11</v>
      </c>
      <c r="C10" s="62"/>
      <c r="D10" s="21" t="s">
        <v>3</v>
      </c>
      <c r="E10" s="11">
        <v>33.4</v>
      </c>
      <c r="H10" s="20"/>
    </row>
    <row r="11" spans="1:8" ht="12.75" customHeight="1">
      <c r="A11" s="59"/>
      <c r="B11" s="46" t="s">
        <v>11</v>
      </c>
      <c r="C11" s="24" t="s">
        <v>12</v>
      </c>
      <c r="D11" s="21" t="s">
        <v>3</v>
      </c>
      <c r="E11" s="13">
        <v>24.8</v>
      </c>
      <c r="H11" s="20"/>
    </row>
    <row r="12" spans="1:8" ht="12.75">
      <c r="A12" s="59"/>
      <c r="B12" s="47"/>
      <c r="C12" s="24" t="s">
        <v>13</v>
      </c>
      <c r="D12" s="21" t="s">
        <v>3</v>
      </c>
      <c r="E12" s="11">
        <v>8.6</v>
      </c>
      <c r="H12" s="20"/>
    </row>
    <row r="13" spans="1:8" ht="12.75">
      <c r="A13" s="59"/>
      <c r="B13" s="48"/>
      <c r="C13" s="24" t="s">
        <v>14</v>
      </c>
      <c r="D13" s="21" t="s">
        <v>3</v>
      </c>
      <c r="E13" s="13" t="s">
        <v>15</v>
      </c>
      <c r="H13" s="20"/>
    </row>
    <row r="14" spans="1:8" ht="12.75">
      <c r="A14" s="59"/>
      <c r="B14" s="61" t="s">
        <v>16</v>
      </c>
      <c r="C14" s="62"/>
      <c r="D14" s="21" t="s">
        <v>3</v>
      </c>
      <c r="E14" s="11">
        <v>53.1</v>
      </c>
      <c r="H14" s="20"/>
    </row>
    <row r="15" spans="1:8" ht="12.75">
      <c r="A15" s="59"/>
      <c r="B15" s="46" t="s">
        <v>16</v>
      </c>
      <c r="C15" s="24" t="s">
        <v>17</v>
      </c>
      <c r="D15" s="21" t="s">
        <v>3</v>
      </c>
      <c r="E15" s="13">
        <v>41.9</v>
      </c>
      <c r="H15" s="20"/>
    </row>
    <row r="16" spans="1:8" ht="12.75">
      <c r="A16" s="59"/>
      <c r="B16" s="48"/>
      <c r="C16" s="24" t="s">
        <v>18</v>
      </c>
      <c r="D16" s="21" t="s">
        <v>3</v>
      </c>
      <c r="E16" s="11">
        <v>11.2</v>
      </c>
      <c r="H16" s="20"/>
    </row>
    <row r="17" spans="1:8" ht="12.75">
      <c r="A17" s="59"/>
      <c r="B17" s="61" t="s">
        <v>19</v>
      </c>
      <c r="C17" s="62"/>
      <c r="D17" s="21" t="s">
        <v>3</v>
      </c>
      <c r="E17" s="13">
        <v>270</v>
      </c>
      <c r="H17" s="20"/>
    </row>
    <row r="18" spans="1:8" ht="12.75">
      <c r="A18" s="59"/>
      <c r="B18" s="46" t="s">
        <v>19</v>
      </c>
      <c r="C18" s="24" t="s">
        <v>20</v>
      </c>
      <c r="D18" s="21" t="s">
        <v>3</v>
      </c>
      <c r="E18" s="11">
        <v>69.099999999999994</v>
      </c>
      <c r="H18" s="20"/>
    </row>
    <row r="19" spans="1:8" ht="12.75">
      <c r="A19" s="59"/>
      <c r="B19" s="47"/>
      <c r="C19" s="24" t="s">
        <v>21</v>
      </c>
      <c r="D19" s="21" t="s">
        <v>3</v>
      </c>
      <c r="E19" s="13">
        <v>73.2</v>
      </c>
      <c r="H19" s="20"/>
    </row>
    <row r="20" spans="1:8" ht="12.75">
      <c r="A20" s="59"/>
      <c r="B20" s="47"/>
      <c r="C20" s="24" t="s">
        <v>22</v>
      </c>
      <c r="D20" s="21" t="s">
        <v>3</v>
      </c>
      <c r="E20" s="11" t="s">
        <v>15</v>
      </c>
      <c r="H20" s="20"/>
    </row>
    <row r="21" spans="1:8" ht="12.75">
      <c r="A21" s="59"/>
      <c r="B21" s="47"/>
      <c r="C21" s="24" t="s">
        <v>23</v>
      </c>
      <c r="D21" s="21" t="s">
        <v>3</v>
      </c>
      <c r="E21" s="13">
        <v>29.9</v>
      </c>
      <c r="H21" s="20"/>
    </row>
    <row r="22" spans="1:8" ht="12.75">
      <c r="A22" s="59"/>
      <c r="B22" s="47"/>
      <c r="C22" s="24" t="s">
        <v>24</v>
      </c>
      <c r="D22" s="21" t="s">
        <v>3</v>
      </c>
      <c r="E22" s="11">
        <v>43.6</v>
      </c>
      <c r="H22" s="20"/>
    </row>
    <row r="23" spans="1:8" ht="12.75">
      <c r="A23" s="59"/>
      <c r="B23" s="48"/>
      <c r="C23" s="24" t="s">
        <v>25</v>
      </c>
      <c r="D23" s="21" t="s">
        <v>3</v>
      </c>
      <c r="E23" s="13" t="s">
        <v>15</v>
      </c>
      <c r="H23" s="20"/>
    </row>
    <row r="24" spans="1:8" ht="12.75">
      <c r="A24" s="59"/>
      <c r="B24" s="61" t="s">
        <v>26</v>
      </c>
      <c r="C24" s="62"/>
      <c r="D24" s="21" t="s">
        <v>3</v>
      </c>
      <c r="E24" s="11">
        <v>65.3</v>
      </c>
      <c r="H24" s="20"/>
    </row>
    <row r="25" spans="1:8" ht="21">
      <c r="A25" s="59"/>
      <c r="B25" s="46" t="s">
        <v>26</v>
      </c>
      <c r="C25" s="24" t="s">
        <v>27</v>
      </c>
      <c r="D25" s="21" t="s">
        <v>3</v>
      </c>
      <c r="E25" s="13">
        <v>26.4</v>
      </c>
      <c r="H25" s="20"/>
    </row>
    <row r="26" spans="1:8" ht="12.75">
      <c r="A26" s="59"/>
      <c r="B26" s="47"/>
      <c r="C26" s="24" t="s">
        <v>28</v>
      </c>
      <c r="D26" s="21" t="s">
        <v>3</v>
      </c>
      <c r="E26" s="11" t="s">
        <v>15</v>
      </c>
      <c r="H26" s="20"/>
    </row>
    <row r="27" spans="1:8" ht="12.75">
      <c r="A27" s="59"/>
      <c r="B27" s="47"/>
      <c r="C27" s="24" t="s">
        <v>29</v>
      </c>
      <c r="D27" s="21" t="s">
        <v>3</v>
      </c>
      <c r="E27" s="13">
        <v>14.4</v>
      </c>
      <c r="H27" s="20"/>
    </row>
    <row r="28" spans="1:8" ht="21">
      <c r="A28" s="59"/>
      <c r="B28" s="47"/>
      <c r="C28" s="24" t="s">
        <v>30</v>
      </c>
      <c r="D28" s="21" t="s">
        <v>3</v>
      </c>
      <c r="E28" s="11">
        <v>3.5</v>
      </c>
      <c r="H28" s="20"/>
    </row>
    <row r="29" spans="1:8" ht="21">
      <c r="A29" s="59"/>
      <c r="B29" s="47"/>
      <c r="C29" s="24" t="s">
        <v>31</v>
      </c>
      <c r="D29" s="21" t="s">
        <v>3</v>
      </c>
      <c r="E29" s="13">
        <v>5.7</v>
      </c>
      <c r="H29" s="20"/>
    </row>
    <row r="30" spans="1:8" ht="21">
      <c r="A30" s="59"/>
      <c r="B30" s="48"/>
      <c r="C30" s="24" t="s">
        <v>32</v>
      </c>
      <c r="D30" s="21" t="s">
        <v>3</v>
      </c>
      <c r="E30" s="11">
        <v>10.199999999999999</v>
      </c>
      <c r="H30" s="20"/>
    </row>
    <row r="31" spans="1:8" ht="12.75">
      <c r="A31" s="59"/>
      <c r="B31" s="61" t="s">
        <v>33</v>
      </c>
      <c r="C31" s="62"/>
      <c r="D31" s="21" t="s">
        <v>3</v>
      </c>
      <c r="E31" s="13">
        <v>30.9</v>
      </c>
      <c r="H31" s="20"/>
    </row>
    <row r="32" spans="1:8" ht="21">
      <c r="A32" s="59"/>
      <c r="B32" s="46" t="s">
        <v>33</v>
      </c>
      <c r="C32" s="24" t="s">
        <v>34</v>
      </c>
      <c r="D32" s="21" t="s">
        <v>3</v>
      </c>
      <c r="E32" s="11">
        <v>9.1999999999999993</v>
      </c>
      <c r="H32" s="20"/>
    </row>
    <row r="33" spans="1:8" ht="12.75">
      <c r="A33" s="59"/>
      <c r="B33" s="47"/>
      <c r="C33" s="24" t="s">
        <v>35</v>
      </c>
      <c r="D33" s="21" t="s">
        <v>3</v>
      </c>
      <c r="E33" s="13" t="s">
        <v>15</v>
      </c>
      <c r="H33" s="20"/>
    </row>
    <row r="34" spans="1:8" ht="12.75">
      <c r="A34" s="59"/>
      <c r="B34" s="48"/>
      <c r="C34" s="24" t="s">
        <v>36</v>
      </c>
      <c r="D34" s="21" t="s">
        <v>3</v>
      </c>
      <c r="E34" s="11" t="s">
        <v>15</v>
      </c>
      <c r="H34" s="20"/>
    </row>
    <row r="35" spans="1:8" ht="12.75">
      <c r="A35" s="59"/>
      <c r="B35" s="61" t="s">
        <v>37</v>
      </c>
      <c r="C35" s="62"/>
      <c r="D35" s="21" t="s">
        <v>3</v>
      </c>
      <c r="E35" s="13">
        <v>191.7</v>
      </c>
      <c r="H35" s="20"/>
    </row>
    <row r="36" spans="1:8" ht="12.75">
      <c r="A36" s="59"/>
      <c r="B36" s="46" t="s">
        <v>37</v>
      </c>
      <c r="C36" s="24" t="s">
        <v>38</v>
      </c>
      <c r="D36" s="21" t="s">
        <v>3</v>
      </c>
      <c r="E36" s="11">
        <v>65.5</v>
      </c>
      <c r="H36" s="20"/>
    </row>
    <row r="37" spans="1:8" ht="21">
      <c r="A37" s="59"/>
      <c r="B37" s="47"/>
      <c r="C37" s="24" t="s">
        <v>39</v>
      </c>
      <c r="D37" s="21" t="s">
        <v>3</v>
      </c>
      <c r="E37" s="13">
        <v>97.2</v>
      </c>
      <c r="H37" s="20"/>
    </row>
    <row r="38" spans="1:8" ht="12.75">
      <c r="A38" s="59"/>
      <c r="B38" s="48"/>
      <c r="C38" s="24" t="s">
        <v>40</v>
      </c>
      <c r="D38" s="21" t="s">
        <v>3</v>
      </c>
      <c r="E38" s="11">
        <v>29</v>
      </c>
      <c r="H38" s="20"/>
    </row>
    <row r="39" spans="1:8" ht="12.75">
      <c r="A39" s="59"/>
      <c r="B39" s="61" t="s">
        <v>41</v>
      </c>
      <c r="C39" s="62"/>
      <c r="D39" s="21" t="s">
        <v>3</v>
      </c>
      <c r="E39" s="13">
        <v>34.799999999999997</v>
      </c>
      <c r="H39" s="20"/>
    </row>
    <row r="40" spans="1:8" ht="12.75">
      <c r="A40" s="59"/>
      <c r="B40" s="46" t="s">
        <v>41</v>
      </c>
      <c r="C40" s="24" t="s">
        <v>42</v>
      </c>
      <c r="D40" s="21" t="s">
        <v>3</v>
      </c>
      <c r="E40" s="11">
        <v>1.2</v>
      </c>
      <c r="H40" s="20"/>
    </row>
    <row r="41" spans="1:8" ht="12.75">
      <c r="A41" s="59"/>
      <c r="B41" s="47"/>
      <c r="C41" s="24" t="s">
        <v>43</v>
      </c>
      <c r="D41" s="21" t="s">
        <v>3</v>
      </c>
      <c r="E41" s="13" t="s">
        <v>15</v>
      </c>
      <c r="H41" s="20"/>
    </row>
    <row r="42" spans="1:8" ht="12.75">
      <c r="A42" s="59"/>
      <c r="B42" s="48"/>
      <c r="C42" s="24" t="s">
        <v>44</v>
      </c>
      <c r="D42" s="21" t="s">
        <v>3</v>
      </c>
      <c r="E42" s="11">
        <v>32.700000000000003</v>
      </c>
      <c r="H42" s="20"/>
    </row>
    <row r="43" spans="1:8" ht="12.75">
      <c r="A43" s="59"/>
      <c r="B43" s="61" t="s">
        <v>45</v>
      </c>
      <c r="C43" s="62"/>
      <c r="D43" s="21" t="s">
        <v>3</v>
      </c>
      <c r="E43" s="13">
        <v>132.6</v>
      </c>
      <c r="H43" s="20"/>
    </row>
    <row r="44" spans="1:8" ht="21">
      <c r="A44" s="59"/>
      <c r="B44" s="46" t="s">
        <v>45</v>
      </c>
      <c r="C44" s="24" t="s">
        <v>46</v>
      </c>
      <c r="D44" s="21" t="s">
        <v>3</v>
      </c>
      <c r="E44" s="11">
        <v>19.8</v>
      </c>
      <c r="H44" s="20"/>
    </row>
    <row r="45" spans="1:8" ht="21">
      <c r="A45" s="59"/>
      <c r="B45" s="47"/>
      <c r="C45" s="24" t="s">
        <v>47</v>
      </c>
      <c r="D45" s="21" t="s">
        <v>3</v>
      </c>
      <c r="E45" s="13" t="s">
        <v>15</v>
      </c>
      <c r="H45" s="20"/>
    </row>
    <row r="46" spans="1:8" ht="21">
      <c r="A46" s="59"/>
      <c r="B46" s="47"/>
      <c r="C46" s="24" t="s">
        <v>48</v>
      </c>
      <c r="D46" s="21" t="s">
        <v>3</v>
      </c>
      <c r="E46" s="11">
        <v>30.1</v>
      </c>
      <c r="H46" s="20"/>
    </row>
    <row r="47" spans="1:8" ht="12.75">
      <c r="A47" s="59"/>
      <c r="B47" s="47"/>
      <c r="C47" s="24" t="s">
        <v>49</v>
      </c>
      <c r="D47" s="21" t="s">
        <v>3</v>
      </c>
      <c r="E47" s="13">
        <v>44.2</v>
      </c>
      <c r="H47" s="20"/>
    </row>
    <row r="48" spans="1:8" ht="12.75">
      <c r="A48" s="59"/>
      <c r="B48" s="47"/>
      <c r="C48" s="24" t="s">
        <v>50</v>
      </c>
      <c r="D48" s="21" t="s">
        <v>3</v>
      </c>
      <c r="E48" s="11">
        <v>13.3</v>
      </c>
      <c r="H48" s="20"/>
    </row>
    <row r="49" spans="1:8" ht="12.75">
      <c r="A49" s="59"/>
      <c r="B49" s="47"/>
      <c r="C49" s="24" t="s">
        <v>51</v>
      </c>
      <c r="D49" s="21" t="s">
        <v>3</v>
      </c>
      <c r="E49" s="13">
        <v>9.1</v>
      </c>
      <c r="H49" s="20"/>
    </row>
    <row r="50" spans="1:8" ht="12.75">
      <c r="A50" s="59"/>
      <c r="B50" s="47"/>
      <c r="C50" s="24" t="s">
        <v>52</v>
      </c>
      <c r="D50" s="21" t="s">
        <v>3</v>
      </c>
      <c r="E50" s="11" t="s">
        <v>15</v>
      </c>
      <c r="H50" s="20"/>
    </row>
    <row r="51" spans="1:8" ht="21">
      <c r="A51" s="59"/>
      <c r="B51" s="48"/>
      <c r="C51" s="24" t="s">
        <v>53</v>
      </c>
      <c r="D51" s="21" t="s">
        <v>3</v>
      </c>
      <c r="E51" s="13">
        <v>3.8</v>
      </c>
      <c r="H51" s="20"/>
    </row>
    <row r="52" spans="1:8" ht="12.75">
      <c r="A52" s="59"/>
      <c r="B52" s="55" t="s">
        <v>54</v>
      </c>
      <c r="C52" s="57"/>
      <c r="D52" s="21" t="s">
        <v>3</v>
      </c>
      <c r="E52" s="11" t="s">
        <v>15</v>
      </c>
      <c r="H52" s="20"/>
    </row>
    <row r="53" spans="1:8" ht="12.75">
      <c r="A53" s="59"/>
      <c r="B53" s="61" t="s">
        <v>55</v>
      </c>
      <c r="C53" s="62"/>
      <c r="D53" s="21" t="s">
        <v>3</v>
      </c>
      <c r="E53" s="13">
        <v>126.2</v>
      </c>
      <c r="H53" s="20"/>
    </row>
    <row r="54" spans="1:8" ht="12.75">
      <c r="A54" s="59"/>
      <c r="B54" s="46" t="s">
        <v>55</v>
      </c>
      <c r="C54" s="24" t="s">
        <v>56</v>
      </c>
      <c r="D54" s="21" t="s">
        <v>3</v>
      </c>
      <c r="E54" s="11">
        <v>29.3</v>
      </c>
      <c r="H54" s="20"/>
    </row>
    <row r="55" spans="1:8" ht="12.75">
      <c r="A55" s="59"/>
      <c r="B55" s="47"/>
      <c r="C55" s="24" t="s">
        <v>57</v>
      </c>
      <c r="D55" s="21" t="s">
        <v>3</v>
      </c>
      <c r="E55" s="13" t="s">
        <v>15</v>
      </c>
      <c r="H55" s="20"/>
    </row>
    <row r="56" spans="1:8" ht="12.75">
      <c r="A56" s="59"/>
      <c r="B56" s="47"/>
      <c r="C56" s="24" t="s">
        <v>58</v>
      </c>
      <c r="D56" s="21" t="s">
        <v>3</v>
      </c>
      <c r="E56" s="11">
        <v>20.7</v>
      </c>
      <c r="H56" s="20"/>
    </row>
    <row r="57" spans="1:8" ht="12.75">
      <c r="A57" s="59"/>
      <c r="B57" s="47"/>
      <c r="C57" s="24" t="s">
        <v>59</v>
      </c>
      <c r="D57" s="21" t="s">
        <v>3</v>
      </c>
      <c r="E57" s="13">
        <v>56.6</v>
      </c>
      <c r="H57" s="20"/>
    </row>
    <row r="58" spans="1:8" ht="12.75">
      <c r="A58" s="59"/>
      <c r="B58" s="47"/>
      <c r="C58" s="24" t="s">
        <v>60</v>
      </c>
      <c r="D58" s="21" t="s">
        <v>3</v>
      </c>
      <c r="E58" s="11">
        <v>6.4</v>
      </c>
      <c r="H58" s="20"/>
    </row>
    <row r="59" spans="1:8" ht="12.75">
      <c r="A59" s="59"/>
      <c r="B59" s="48"/>
      <c r="C59" s="24" t="s">
        <v>61</v>
      </c>
      <c r="D59" s="21" t="s">
        <v>3</v>
      </c>
      <c r="E59" s="13" t="s">
        <v>15</v>
      </c>
      <c r="H59" s="20"/>
    </row>
    <row r="60" spans="1:8" ht="12.75">
      <c r="A60" s="59"/>
      <c r="B60" s="61" t="s">
        <v>62</v>
      </c>
      <c r="C60" s="62"/>
      <c r="D60" s="21" t="s">
        <v>3</v>
      </c>
      <c r="E60" s="11">
        <v>137.19999999999999</v>
      </c>
      <c r="H60" s="20"/>
    </row>
    <row r="61" spans="1:8" ht="12.75">
      <c r="A61" s="59"/>
      <c r="B61" s="46" t="s">
        <v>62</v>
      </c>
      <c r="C61" s="24" t="s">
        <v>63</v>
      </c>
      <c r="D61" s="21" t="s">
        <v>3</v>
      </c>
      <c r="E61" s="13">
        <v>107.4</v>
      </c>
      <c r="H61" s="20"/>
    </row>
    <row r="62" spans="1:8" ht="12.75">
      <c r="A62" s="59"/>
      <c r="B62" s="47"/>
      <c r="C62" s="24" t="s">
        <v>64</v>
      </c>
      <c r="D62" s="21" t="s">
        <v>3</v>
      </c>
      <c r="E62" s="11">
        <v>16.399999999999999</v>
      </c>
      <c r="H62" s="20"/>
    </row>
    <row r="63" spans="1:8" ht="21">
      <c r="A63" s="59"/>
      <c r="B63" s="47"/>
      <c r="C63" s="24" t="s">
        <v>65</v>
      </c>
      <c r="D63" s="21" t="s">
        <v>3</v>
      </c>
      <c r="E63" s="13">
        <v>3.9</v>
      </c>
      <c r="H63" s="20"/>
    </row>
    <row r="64" spans="1:8" ht="12.75">
      <c r="A64" s="59"/>
      <c r="B64" s="47"/>
      <c r="C64" s="24" t="s">
        <v>66</v>
      </c>
      <c r="D64" s="21" t="s">
        <v>3</v>
      </c>
      <c r="E64" s="11" t="s">
        <v>15</v>
      </c>
      <c r="H64" s="20"/>
    </row>
    <row r="65" spans="1:9" ht="21">
      <c r="A65" s="59"/>
      <c r="B65" s="48"/>
      <c r="C65" s="24" t="s">
        <v>67</v>
      </c>
      <c r="D65" s="21" t="s">
        <v>3</v>
      </c>
      <c r="E65" s="13">
        <v>8.3000000000000007</v>
      </c>
    </row>
    <row r="66" spans="1:9" ht="12.75">
      <c r="A66" s="60"/>
      <c r="B66" s="55" t="s">
        <v>68</v>
      </c>
      <c r="C66" s="57"/>
      <c r="D66" s="21" t="s">
        <v>3</v>
      </c>
      <c r="E66" s="11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24.2</v>
      </c>
      <c r="F75" s="26">
        <f>E75*(365.25/7)</f>
        <v>1262.7214285714285</v>
      </c>
      <c r="G75" s="26">
        <v>0.99999999999999989</v>
      </c>
      <c r="H75" s="27"/>
      <c r="I75" s="26">
        <f>SUM(I77,I76)</f>
        <v>0.24743297716617529</v>
      </c>
    </row>
    <row r="76" spans="1:9">
      <c r="C76" s="26" t="s">
        <v>79</v>
      </c>
      <c r="D76" s="26"/>
      <c r="E76" s="19">
        <f>E75*G76</f>
        <v>10.018279569892472</v>
      </c>
      <c r="F76" s="19">
        <f>E76*(365.25/7)</f>
        <v>522.73951612903227</v>
      </c>
      <c r="G76" s="19">
        <v>0.41397849462365588</v>
      </c>
      <c r="I76" s="19">
        <f>F76*AVERAGE(H78:H79)</f>
        <v>0.10243193140750267</v>
      </c>
    </row>
    <row r="77" spans="1:9">
      <c r="C77" s="26" t="s">
        <v>80</v>
      </c>
      <c r="D77" s="26"/>
      <c r="E77" s="19">
        <f>G77*E75</f>
        <v>14.181720430107525</v>
      </c>
      <c r="F77" s="19">
        <f>E77*(365.25/7)</f>
        <v>739.98191244239626</v>
      </c>
      <c r="G77" s="19">
        <v>0.58602150537634401</v>
      </c>
      <c r="I77" s="19">
        <f>F77*AVERAGE(H78:H79)</f>
        <v>0.14500104575867262</v>
      </c>
    </row>
    <row r="78" spans="1:9">
      <c r="C78" s="26"/>
      <c r="D78" s="5" t="s">
        <v>82</v>
      </c>
      <c r="H78" s="25">
        <f>B466</f>
        <v>1.8436804730104599E-4</v>
      </c>
    </row>
    <row r="79" spans="1:9">
      <c r="C79" s="26"/>
      <c r="D79" s="19" t="s">
        <v>81</v>
      </c>
      <c r="F79" s="26"/>
      <c r="H79" s="25">
        <f>B452</f>
        <v>2.0753625014341401E-4</v>
      </c>
    </row>
    <row r="80" spans="1:9" s="26" customFormat="1">
      <c r="B80" s="26" t="s">
        <v>83</v>
      </c>
      <c r="E80" s="26">
        <f>E6</f>
        <v>29.3</v>
      </c>
      <c r="F80" s="26">
        <f>E80*(365.25/7)</f>
        <v>1528.832142857143</v>
      </c>
      <c r="G80" s="26">
        <v>1</v>
      </c>
      <c r="H80" s="27"/>
      <c r="I80" s="26">
        <f>SUM(I81,I84)</f>
        <v>0.40983655124870655</v>
      </c>
    </row>
    <row r="81" spans="1:9">
      <c r="A81" s="19"/>
      <c r="C81" s="26" t="s">
        <v>84</v>
      </c>
      <c r="D81" s="26"/>
      <c r="E81" s="19">
        <f>G81*E80</f>
        <v>25.060851063829787</v>
      </c>
      <c r="F81" s="19">
        <f>E81*(365.25/7)</f>
        <v>1307.6394072948328</v>
      </c>
      <c r="G81" s="19">
        <v>0.85531914893617023</v>
      </c>
      <c r="I81" s="19">
        <f>F81*AVERAGE(H82:H83)</f>
        <v>0.30841670229157264</v>
      </c>
    </row>
    <row r="82" spans="1:9">
      <c r="A82" s="19"/>
      <c r="C82" s="26"/>
      <c r="D82" s="5" t="s">
        <v>86</v>
      </c>
      <c r="H82" s="25">
        <f>B455</f>
        <v>2.9047921153145501E-4</v>
      </c>
    </row>
    <row r="83" spans="1:9">
      <c r="A83" s="19"/>
      <c r="C83" s="26"/>
      <c r="D83" s="4" t="s">
        <v>85</v>
      </c>
      <c r="F83" s="26"/>
      <c r="H83" s="25">
        <f>B453</f>
        <v>1.8123600379630399E-4</v>
      </c>
    </row>
    <row r="84" spans="1:9">
      <c r="A84" s="19"/>
      <c r="C84" s="26" t="s">
        <v>88</v>
      </c>
      <c r="D84" s="26"/>
      <c r="E84" s="19">
        <f>G84*E80</f>
        <v>4.2391489361702126</v>
      </c>
      <c r="F84" s="19">
        <f>E84*(365.25/7)</f>
        <v>221.19273556231002</v>
      </c>
      <c r="G84" s="19">
        <v>0.14468085106382977</v>
      </c>
      <c r="I84" s="19">
        <f>F84*AVERAGE(H85:H86)</f>
        <v>0.10141984895713388</v>
      </c>
    </row>
    <row r="85" spans="1:9">
      <c r="A85" s="19"/>
      <c r="C85" s="26"/>
      <c r="D85" s="4" t="s">
        <v>89</v>
      </c>
      <c r="F85" s="26"/>
      <c r="H85" s="25">
        <f>B457</f>
        <v>5.8372345228633899E-4</v>
      </c>
    </row>
    <row r="86" spans="1:9">
      <c r="A86" s="19"/>
      <c r="C86" s="26"/>
      <c r="D86" s="4" t="s">
        <v>90</v>
      </c>
      <c r="F86" s="26"/>
      <c r="H86" s="25">
        <f>B464</f>
        <v>3.3330348984453301E-4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110.9</v>
      </c>
      <c r="F88" s="26">
        <f>E88*(365.25/7)</f>
        <v>5786.6035714285717</v>
      </c>
      <c r="G88" s="26">
        <v>1</v>
      </c>
      <c r="H88" s="27"/>
      <c r="I88" s="26">
        <f>SUM(I89,I91,I94,I96,I98,I100)</f>
        <v>1.0990291947027451</v>
      </c>
    </row>
    <row r="89" spans="1:9">
      <c r="A89" s="19"/>
      <c r="C89" s="26" t="s">
        <v>91</v>
      </c>
      <c r="D89" s="26"/>
      <c r="E89" s="19">
        <f>G89*E88</f>
        <v>25.442645074224025</v>
      </c>
      <c r="F89" s="19">
        <f>E89*(365.25/7)</f>
        <v>1327.5608733371894</v>
      </c>
      <c r="G89" s="19">
        <v>0.22941970310391366</v>
      </c>
      <c r="I89" s="19">
        <f>F89*H90</f>
        <v>0.24475980589044885</v>
      </c>
    </row>
    <row r="90" spans="1:9">
      <c r="A90" s="19"/>
      <c r="C90" s="26"/>
      <c r="D90" s="19" t="s">
        <v>82</v>
      </c>
      <c r="F90" s="26"/>
      <c r="H90" s="25">
        <f>B466</f>
        <v>1.8436804730104599E-4</v>
      </c>
    </row>
    <row r="91" spans="1:9">
      <c r="A91" s="19"/>
      <c r="C91" s="26" t="s">
        <v>92</v>
      </c>
      <c r="E91" s="28">
        <f>G91*E88</f>
        <v>17.510526315789473</v>
      </c>
      <c r="F91" s="19">
        <f>E91*(365.25/7)</f>
        <v>913.67424812030072</v>
      </c>
      <c r="G91" s="19">
        <v>0.15789473684210525</v>
      </c>
      <c r="I91" s="19">
        <f>F91*AVERAGE(H92:H93)</f>
        <v>0.20061673072839159</v>
      </c>
    </row>
    <row r="92" spans="1:9">
      <c r="A92" s="19"/>
      <c r="C92" s="26"/>
      <c r="D92" s="5" t="s">
        <v>86</v>
      </c>
      <c r="E92" s="28"/>
      <c r="H92" s="25">
        <f>B455</f>
        <v>2.9047921153145501E-4</v>
      </c>
    </row>
    <row r="93" spans="1:9">
      <c r="A93" s="19"/>
      <c r="C93" s="26"/>
      <c r="D93" s="19" t="s">
        <v>93</v>
      </c>
      <c r="F93" s="26"/>
      <c r="H93" s="25">
        <f>B454</f>
        <v>1.4866358173675799E-4</v>
      </c>
    </row>
    <row r="94" spans="1:9">
      <c r="A94" s="19"/>
      <c r="C94" s="26" t="s">
        <v>95</v>
      </c>
      <c r="E94" s="19">
        <f>G94*E88</f>
        <v>3.2925775978407565</v>
      </c>
      <c r="F94" s="19">
        <f>E94*(365.25/7)</f>
        <v>171.80199537304804</v>
      </c>
      <c r="G94" s="19">
        <v>2.9689608636977064E-2</v>
      </c>
      <c r="I94" s="19">
        <f>F94*H95</f>
        <v>3.1674798409352209E-2</v>
      </c>
    </row>
    <row r="95" spans="1:9">
      <c r="A95" s="19"/>
      <c r="C95" s="26"/>
      <c r="D95" s="29" t="s">
        <v>82</v>
      </c>
      <c r="F95" s="26"/>
      <c r="H95" s="25">
        <f>B466</f>
        <v>1.8436804730104599E-4</v>
      </c>
    </row>
    <row r="96" spans="1:9">
      <c r="A96" s="19"/>
      <c r="C96" s="26" t="s">
        <v>96</v>
      </c>
      <c r="E96" s="28">
        <f>G96*E88</f>
        <v>5.6871794871794874</v>
      </c>
      <c r="F96" s="19">
        <f>E96*(365.25/7)</f>
        <v>296.74890109890111</v>
      </c>
      <c r="G96" s="19">
        <v>5.128205128205128E-2</v>
      </c>
      <c r="I96" s="19">
        <f>F96*H97</f>
        <v>5.4711015434335618E-2</v>
      </c>
    </row>
    <row r="97" spans="1:9">
      <c r="A97" s="19"/>
      <c r="C97" s="26"/>
      <c r="D97" s="29" t="s">
        <v>82</v>
      </c>
      <c r="H97" s="25">
        <f>B466</f>
        <v>1.8436804730104599E-4</v>
      </c>
    </row>
    <row r="98" spans="1:9">
      <c r="A98" s="19"/>
      <c r="C98" s="26" t="s">
        <v>97</v>
      </c>
      <c r="D98" s="26"/>
      <c r="E98" s="19">
        <f>G98*E88</f>
        <v>14.217948717948721</v>
      </c>
      <c r="F98" s="19">
        <f>E98*(365.25/7)</f>
        <v>741.8722527472529</v>
      </c>
      <c r="G98" s="19">
        <v>0.12820512820512822</v>
      </c>
      <c r="I98" s="19">
        <f>F98*H99</f>
        <v>0.13677753858583908</v>
      </c>
    </row>
    <row r="99" spans="1:9">
      <c r="A99" s="19"/>
      <c r="C99" s="26"/>
      <c r="D99" s="29" t="s">
        <v>82</v>
      </c>
      <c r="H99" s="25">
        <f>B466</f>
        <v>1.8436804730104599E-4</v>
      </c>
    </row>
    <row r="100" spans="1:9">
      <c r="A100" s="19"/>
      <c r="C100" s="26" t="s">
        <v>98</v>
      </c>
      <c r="D100" s="26"/>
      <c r="E100" s="19">
        <f>G100*E88</f>
        <v>44.74912280701755</v>
      </c>
      <c r="F100" s="19">
        <f>E100*(365.25/7)</f>
        <v>2334.94530075188</v>
      </c>
      <c r="G100" s="19">
        <v>0.40350877192982459</v>
      </c>
      <c r="I100" s="19">
        <f>F100*H101</f>
        <v>0.43048930565437771</v>
      </c>
    </row>
    <row r="101" spans="1:9">
      <c r="A101" s="19"/>
      <c r="C101" s="26"/>
      <c r="D101" s="29" t="s">
        <v>82</v>
      </c>
      <c r="F101" s="26"/>
      <c r="H101" s="25">
        <f>B466</f>
        <v>1.8436804730104599E-4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11.8</v>
      </c>
      <c r="F103" s="26">
        <f>E103*(365.25/7)</f>
        <v>615.70714285714291</v>
      </c>
      <c r="G103" s="26">
        <v>1</v>
      </c>
      <c r="H103" s="27"/>
      <c r="I103" s="26">
        <f>SUM(I104:I105)</f>
        <v>9.9104941460030779E-2</v>
      </c>
    </row>
    <row r="104" spans="1:9">
      <c r="A104" s="19"/>
      <c r="C104" s="26" t="s">
        <v>99</v>
      </c>
      <c r="D104" s="26"/>
      <c r="E104" s="19">
        <f>G104*E103</f>
        <v>3.3714285714285714</v>
      </c>
      <c r="F104" s="19">
        <f>E104*(365.25/7)</f>
        <v>175.91632653061225</v>
      </c>
      <c r="G104" s="19">
        <v>0.2857142857142857</v>
      </c>
      <c r="I104" s="19">
        <f>F104*AVERAGE(H106:H106)</f>
        <v>2.8315697560008794E-2</v>
      </c>
    </row>
    <row r="105" spans="1:9">
      <c r="A105" s="19"/>
      <c r="C105" s="26" t="s">
        <v>100</v>
      </c>
      <c r="D105" s="26"/>
      <c r="E105" s="19">
        <f>G105*E103</f>
        <v>8.4285714285714288</v>
      </c>
      <c r="F105" s="19">
        <f>E105*(365.25/7)</f>
        <v>439.79081632653066</v>
      </c>
      <c r="G105" s="19">
        <v>0.7142857142857143</v>
      </c>
      <c r="I105" s="19">
        <f>F105*AVERAGE(H106:H106)</f>
        <v>7.0789243900021989E-2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1.6096116897416801E-4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53.1</v>
      </c>
      <c r="F108" s="26">
        <f>E108*(365.25/7)</f>
        <v>2770.6821428571429</v>
      </c>
      <c r="G108" s="26">
        <v>0.9973821989528795</v>
      </c>
      <c r="H108" s="27"/>
      <c r="I108" s="26">
        <f>F108*H112</f>
        <v>0.24258299995623125</v>
      </c>
    </row>
    <row r="109" spans="1:9">
      <c r="C109" s="26" t="s">
        <v>102</v>
      </c>
      <c r="D109" s="26"/>
      <c r="E109" s="19">
        <f>G109*E108</f>
        <v>23.491884816753924</v>
      </c>
      <c r="F109" s="19">
        <f>E109*(365.25/7)</f>
        <v>1225.7729899027672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29.469109947643975</v>
      </c>
      <c r="F110" s="19">
        <f>E110*(365.25/7)</f>
        <v>1537.656058339566</v>
      </c>
      <c r="G110" s="19">
        <v>0.55497382198952872</v>
      </c>
    </row>
    <row r="111" spans="1:9">
      <c r="C111" s="26" t="s">
        <v>104</v>
      </c>
      <c r="D111" s="26">
        <f>F108-SUM(F109:F110)</f>
        <v>7.2530946148099247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8.75535292208143E-5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229.4</v>
      </c>
      <c r="F122" s="30">
        <f>E122*(365.25/7)</f>
        <v>11969.764285714287</v>
      </c>
      <c r="H122" s="31"/>
      <c r="I122" s="30">
        <f>SUM(I108,I103,I88,I80,I75)</f>
        <v>2.0979866645338889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24.8</v>
      </c>
      <c r="F125" s="26">
        <f t="shared" ref="F125:F133" si="0">E125*(365.25/7)</f>
        <v>1294.0285714285715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8.2666666666666657</v>
      </c>
      <c r="F126" s="19">
        <f t="shared" si="0"/>
        <v>431.3428571428571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10.301538461538462</v>
      </c>
      <c r="F127" s="19">
        <f t="shared" si="0"/>
        <v>537.51956043956045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2.5435897435897434</v>
      </c>
      <c r="F128" s="19">
        <f t="shared" si="0"/>
        <v>132.72087912087912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3.6882051282051282</v>
      </c>
      <c r="F129" s="19">
        <f t="shared" si="0"/>
        <v>192.44527472527474</v>
      </c>
      <c r="G129" s="19">
        <v>0.14871794871794872</v>
      </c>
    </row>
    <row r="130" spans="1:9" s="26" customFormat="1">
      <c r="B130" s="26" t="s">
        <v>13</v>
      </c>
      <c r="E130" s="26">
        <f>E12</f>
        <v>8.6</v>
      </c>
      <c r="F130" s="19">
        <f t="shared" si="0"/>
        <v>448.73571428571427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8.6</v>
      </c>
      <c r="F131" s="19">
        <f t="shared" si="0"/>
        <v>448.73571428571427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1.6096116897416801E-4</v>
      </c>
    </row>
    <row r="135" spans="1:9" s="30" customFormat="1">
      <c r="A135" s="30" t="s">
        <v>112</v>
      </c>
      <c r="E135" s="30">
        <f>E10</f>
        <v>33.4</v>
      </c>
      <c r="F135" s="30">
        <f>E135*(365.25/7)</f>
        <v>1742.7642857142857</v>
      </c>
      <c r="H135" s="31"/>
      <c r="I135" s="30">
        <f>F135*H134</f>
        <v>0.28051737667500237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41.9</v>
      </c>
      <c r="F138" s="26">
        <f t="shared" ref="F138:F151" si="1">E138*(365.25/7)</f>
        <v>2186.2821428571428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11.993115942028984</v>
      </c>
      <c r="F139" s="19">
        <f t="shared" si="1"/>
        <v>625.78365683229811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6.6797101449275367</v>
      </c>
      <c r="F140" s="19">
        <f t="shared" si="1"/>
        <v>348.53773291925472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15.63659420289855</v>
      </c>
      <c r="F141" s="19">
        <f t="shared" si="1"/>
        <v>815.89514751552792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3.9471014492753622</v>
      </c>
      <c r="F142" s="19">
        <f t="shared" si="1"/>
        <v>205.9541149068323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1.2144927536231884</v>
      </c>
      <c r="F143" s="19">
        <f t="shared" si="1"/>
        <v>63.370496894409939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1.0626811594202898</v>
      </c>
      <c r="F144" s="19">
        <f t="shared" si="1"/>
        <v>55.449184782608697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1.5181159420289856</v>
      </c>
      <c r="F145" s="19">
        <f t="shared" si="1"/>
        <v>79.213121118012424</v>
      </c>
      <c r="G145" s="19">
        <v>3.6231884057971016E-2</v>
      </c>
    </row>
    <row r="146" spans="1:9" s="26" customFormat="1">
      <c r="B146" s="26" t="s">
        <v>18</v>
      </c>
      <c r="E146" s="26">
        <f>E16</f>
        <v>11.2</v>
      </c>
      <c r="F146" s="26">
        <f t="shared" si="1"/>
        <v>584.4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4.6967741935483867</v>
      </c>
      <c r="F147" s="19">
        <f t="shared" si="1"/>
        <v>245.07096774193548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1.2645161290322577</v>
      </c>
      <c r="F148" s="19">
        <f t="shared" si="1"/>
        <v>65.980645161290312</v>
      </c>
      <c r="G148" s="19">
        <v>0.1129032258064516</v>
      </c>
    </row>
    <row r="149" spans="1:9">
      <c r="C149" s="26" t="s">
        <v>122</v>
      </c>
      <c r="D149" s="26"/>
      <c r="E149" s="19">
        <f>G149*E146</f>
        <v>3.9741935483870967</v>
      </c>
      <c r="F149" s="19">
        <f t="shared" si="1"/>
        <v>207.36774193548388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0.90322580645161277</v>
      </c>
      <c r="F150" s="19">
        <f t="shared" si="1"/>
        <v>47.129032258064512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0.36129032258064514</v>
      </c>
      <c r="F151" s="19">
        <f t="shared" si="1"/>
        <v>18.851612903225806</v>
      </c>
      <c r="G151" s="19">
        <v>3.2258064516129031E-2</v>
      </c>
    </row>
    <row r="152" spans="1:9">
      <c r="C152" s="26"/>
      <c r="D152" s="5" t="s">
        <v>125</v>
      </c>
      <c r="H152" s="25">
        <f>B468</f>
        <v>1.9783800273003599E-4</v>
      </c>
    </row>
    <row r="153" spans="1:9">
      <c r="C153" s="26"/>
      <c r="D153" s="6" t="s">
        <v>126</v>
      </c>
      <c r="F153" s="26"/>
      <c r="G153" s="30"/>
      <c r="H153" s="25">
        <f>B469</f>
        <v>9.1374598860871899E-5</v>
      </c>
    </row>
    <row r="154" spans="1:9" s="30" customFormat="1">
      <c r="A154" s="30" t="s">
        <v>127</v>
      </c>
      <c r="E154" s="30">
        <f>E14</f>
        <v>53.1</v>
      </c>
      <c r="F154" s="30">
        <f>E154*(365.25/7)</f>
        <v>2770.6821428571429</v>
      </c>
      <c r="H154" s="31"/>
      <c r="I154" s="30">
        <f>F154*AVERAGE(H152:H153)</f>
        <v>0.40065809535859293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69.099999999999994</v>
      </c>
      <c r="F157" s="26">
        <f>E157*(365.25/7)</f>
        <v>3605.5392857142856</v>
      </c>
      <c r="G157" s="26">
        <v>1.0151057401812689</v>
      </c>
      <c r="H157" s="27"/>
      <c r="I157" s="26">
        <f>F157*AVERAGE(H159:H160)</f>
        <v>0.34796623181962788</v>
      </c>
    </row>
    <row r="158" spans="1:9">
      <c r="C158" s="26" t="s">
        <v>20</v>
      </c>
      <c r="D158" s="26"/>
      <c r="E158" s="28">
        <f>G158*E157</f>
        <v>69.099999999999994</v>
      </c>
      <c r="F158" s="19">
        <f>E158*(365.25/7)</f>
        <v>3605.5392857142856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5.8936399512656897E-5</v>
      </c>
    </row>
    <row r="160" spans="1:9">
      <c r="D160" s="33" t="s">
        <v>129</v>
      </c>
      <c r="E160" s="28"/>
      <c r="F160" s="26"/>
      <c r="H160" s="25">
        <f>B492</f>
        <v>1.3408117941004401E-4</v>
      </c>
    </row>
    <row r="161" spans="2:9" s="26" customFormat="1">
      <c r="B161" s="26" t="s">
        <v>21</v>
      </c>
      <c r="E161" s="32">
        <f>E19</f>
        <v>73.2</v>
      </c>
      <c r="F161" s="26">
        <f>E161*(365.25/7)</f>
        <v>3819.471428571429</v>
      </c>
      <c r="G161" s="26">
        <v>1</v>
      </c>
      <c r="H161" s="27"/>
      <c r="I161" s="26">
        <f>SUM(I162,I168,I164)</f>
        <v>0.58864618180329775</v>
      </c>
    </row>
    <row r="162" spans="2:9">
      <c r="C162" s="26" t="s">
        <v>130</v>
      </c>
      <c r="D162" s="26"/>
      <c r="E162" s="28">
        <f>G162*E161</f>
        <v>45.510112359550568</v>
      </c>
      <c r="F162" s="19">
        <f>E162*(365.25/7)</f>
        <v>2374.6526484751207</v>
      </c>
      <c r="G162" s="19">
        <v>0.62172284644194764</v>
      </c>
      <c r="I162" s="19">
        <f>F162*H163</f>
        <v>0.31839622779672883</v>
      </c>
    </row>
    <row r="163" spans="2:9">
      <c r="C163" s="26"/>
      <c r="D163" s="33" t="s">
        <v>129</v>
      </c>
      <c r="E163" s="28"/>
      <c r="F163" s="26"/>
      <c r="H163" s="25">
        <f>B492</f>
        <v>1.3408117941004401E-4</v>
      </c>
    </row>
    <row r="164" spans="2:9">
      <c r="C164" s="26" t="s">
        <v>131</v>
      </c>
      <c r="D164" s="26"/>
      <c r="E164" s="28">
        <f>G164*E161</f>
        <v>3.8382022471910111</v>
      </c>
      <c r="F164" s="19">
        <f>E164*(365.25/7)</f>
        <v>200.27191011235956</v>
      </c>
      <c r="G164" s="19">
        <v>5.2434456928838948E-2</v>
      </c>
      <c r="I164" s="19">
        <f>F164*AVERAGE(H165:H167)</f>
        <v>0.10337964184804233</v>
      </c>
    </row>
    <row r="165" spans="2:9">
      <c r="C165" s="26"/>
      <c r="D165" s="33" t="s">
        <v>132</v>
      </c>
      <c r="E165" s="28"/>
      <c r="F165" s="26"/>
      <c r="H165" s="25">
        <f>B479</f>
        <v>8.3899075325234501E-4</v>
      </c>
    </row>
    <row r="166" spans="2:9">
      <c r="C166" s="26"/>
      <c r="D166" s="33" t="s">
        <v>133</v>
      </c>
      <c r="E166" s="28"/>
      <c r="F166" s="26"/>
      <c r="H166" s="25">
        <f>B478</f>
        <v>4.6337524758036899E-4</v>
      </c>
    </row>
    <row r="167" spans="2:9">
      <c r="C167" s="26"/>
      <c r="D167" s="33" t="s">
        <v>134</v>
      </c>
      <c r="E167" s="28"/>
      <c r="F167" s="26"/>
      <c r="H167" s="25">
        <f>B470</f>
        <v>2.4622324151349502E-4</v>
      </c>
    </row>
    <row r="168" spans="2:9">
      <c r="C168" s="26" t="s">
        <v>135</v>
      </c>
      <c r="D168" s="26"/>
      <c r="E168" s="28">
        <f>G168*E161</f>
        <v>23.851685393258425</v>
      </c>
      <c r="F168" s="19">
        <f>E168*(365.25/7)</f>
        <v>1244.5468699839485</v>
      </c>
      <c r="G168" s="19">
        <v>0.32584269662921345</v>
      </c>
      <c r="I168" s="19">
        <f>F168*H169</f>
        <v>0.16687031215852652</v>
      </c>
    </row>
    <row r="169" spans="2:9">
      <c r="C169" s="26"/>
      <c r="D169" s="33" t="s">
        <v>129</v>
      </c>
      <c r="E169" s="28"/>
      <c r="F169" s="26"/>
      <c r="H169" s="25">
        <f>B492</f>
        <v>1.3408117941004401E-4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27.100000000000009</v>
      </c>
      <c r="F170" s="26">
        <f>E170*(365.25/7)</f>
        <v>1414.0392857142863</v>
      </c>
      <c r="G170" s="26">
        <v>1</v>
      </c>
      <c r="H170" s="27"/>
      <c r="I170" s="26">
        <f>SUM(I171,I175)</f>
        <v>0.2352487706107092</v>
      </c>
    </row>
    <row r="171" spans="2:9">
      <c r="C171" s="26" t="s">
        <v>137</v>
      </c>
      <c r="D171" s="26"/>
      <c r="E171" s="28">
        <f>G171*E170</f>
        <v>4.9118750000000011</v>
      </c>
      <c r="F171" s="19">
        <f>E171*(365.25/7)</f>
        <v>256.29462053571433</v>
      </c>
      <c r="G171" s="19">
        <v>0.18124999999999999</v>
      </c>
      <c r="I171" s="19">
        <f>F171*AVERAGE(H172:H174)</f>
        <v>0.13229836407760368</v>
      </c>
    </row>
    <row r="172" spans="2:9">
      <c r="C172" s="26"/>
      <c r="D172" s="33" t="s">
        <v>132</v>
      </c>
      <c r="E172" s="28"/>
      <c r="F172" s="26"/>
      <c r="H172" s="25">
        <f>B479</f>
        <v>8.3899075325234501E-4</v>
      </c>
    </row>
    <row r="173" spans="2:9">
      <c r="C173" s="26"/>
      <c r="D173" s="33" t="s">
        <v>133</v>
      </c>
      <c r="E173" s="28"/>
      <c r="F173" s="26"/>
      <c r="H173" s="25">
        <f>B478</f>
        <v>4.6337524758036899E-4</v>
      </c>
    </row>
    <row r="174" spans="2:9">
      <c r="C174" s="26"/>
      <c r="D174" s="33" t="s">
        <v>134</v>
      </c>
      <c r="E174" s="28"/>
      <c r="F174" s="26"/>
      <c r="H174" s="25">
        <f>B470</f>
        <v>2.4622324151349502E-4</v>
      </c>
    </row>
    <row r="175" spans="2:9">
      <c r="C175" s="26" t="s">
        <v>138</v>
      </c>
      <c r="D175" s="26"/>
      <c r="E175" s="28">
        <f>G175*E170</f>
        <v>22.188125000000007</v>
      </c>
      <c r="F175" s="19">
        <f>E175*(365.25/7)</f>
        <v>1157.7446651785717</v>
      </c>
      <c r="G175" s="19">
        <v>0.81874999999999998</v>
      </c>
      <c r="I175" s="19">
        <f>F175*H176</f>
        <v>0.10295040653310554</v>
      </c>
    </row>
    <row r="176" spans="2:9">
      <c r="C176" s="26"/>
      <c r="D176" s="33" t="s">
        <v>139</v>
      </c>
      <c r="E176" s="28"/>
      <c r="F176" s="26"/>
      <c r="H176" s="25">
        <f>B555</f>
        <v>8.8923239838230102E-5</v>
      </c>
    </row>
    <row r="177" spans="1:9" s="26" customFormat="1">
      <c r="B177" s="26" t="s">
        <v>23</v>
      </c>
      <c r="E177" s="32">
        <f>E21</f>
        <v>29.9</v>
      </c>
      <c r="F177" s="26">
        <f>E177*(365.25/7)</f>
        <v>1560.1392857142857</v>
      </c>
      <c r="G177" s="26">
        <v>0.99595141700404854</v>
      </c>
      <c r="H177" s="27"/>
      <c r="I177" s="26">
        <f>SUM(I178,I180,I182,I184)</f>
        <v>0.11036103914569205</v>
      </c>
    </row>
    <row r="178" spans="1:9">
      <c r="A178" s="34"/>
      <c r="C178" s="26" t="s">
        <v>140</v>
      </c>
      <c r="D178" s="26"/>
      <c r="E178" s="28">
        <f>G178*E177</f>
        <v>2.6631578947368424</v>
      </c>
      <c r="F178" s="19">
        <f>E178*(365.25/7)</f>
        <v>138.95977443609024</v>
      </c>
      <c r="G178" s="19">
        <v>8.9068825910931182E-2</v>
      </c>
      <c r="I178" s="19">
        <f>F178*H179</f>
        <v>1.6721002211327152E-2</v>
      </c>
    </row>
    <row r="179" spans="1:9">
      <c r="D179" s="33" t="s">
        <v>140</v>
      </c>
      <c r="E179" s="28"/>
      <c r="H179" s="25">
        <f>B489</f>
        <v>1.2032980248552E-4</v>
      </c>
    </row>
    <row r="180" spans="1:9">
      <c r="C180" s="26" t="s">
        <v>141</v>
      </c>
      <c r="D180" s="26"/>
      <c r="E180" s="28">
        <f>G180*E177</f>
        <v>1.2105263157894737</v>
      </c>
      <c r="F180" s="19">
        <f>E180*(365.25/7)</f>
        <v>63.163533834586467</v>
      </c>
      <c r="G180" s="19">
        <v>4.048582995951417E-2</v>
      </c>
      <c r="I180" s="19">
        <f>F180*H181</f>
        <v>1.0076555606206496E-2</v>
      </c>
    </row>
    <row r="181" spans="1:9">
      <c r="D181" s="33" t="s">
        <v>142</v>
      </c>
      <c r="E181" s="28"/>
      <c r="H181" s="25">
        <f>B491</f>
        <v>1.5953121990601601E-4</v>
      </c>
    </row>
    <row r="182" spans="1:9">
      <c r="C182" s="26" t="s">
        <v>143</v>
      </c>
      <c r="D182" s="26"/>
      <c r="E182" s="28">
        <f>G182*E177</f>
        <v>25.905263157894733</v>
      </c>
      <c r="F182" s="19">
        <f>E182*(365.25/7)</f>
        <v>1351.6996240601502</v>
      </c>
      <c r="G182" s="19">
        <v>0.8663967611336032</v>
      </c>
      <c r="I182" s="19">
        <f>F182*H183</f>
        <v>8.3081963184269594E-2</v>
      </c>
    </row>
    <row r="183" spans="1:9">
      <c r="D183" s="33" t="s">
        <v>144</v>
      </c>
      <c r="E183" s="28"/>
      <c r="F183" s="26"/>
      <c r="H183" s="25">
        <f>B541</f>
        <v>6.1464811934113902E-5</v>
      </c>
    </row>
    <row r="184" spans="1:9">
      <c r="C184" s="26" t="s">
        <v>145</v>
      </c>
      <c r="D184" s="34">
        <f>F177-SUM(F182,F180,F178)</f>
        <v>6.3163533834588179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4.8151814388880886E-4</v>
      </c>
    </row>
    <row r="185" spans="1:9">
      <c r="D185" s="29" t="s">
        <v>146</v>
      </c>
      <c r="E185" s="28"/>
      <c r="F185" s="26"/>
      <c r="H185" s="25">
        <f>B540</f>
        <v>7.6233566213980704E-5</v>
      </c>
    </row>
    <row r="186" spans="1:9" s="26" customFormat="1">
      <c r="B186" s="26" t="s">
        <v>24</v>
      </c>
      <c r="E186" s="32">
        <f>E22</f>
        <v>43.6</v>
      </c>
      <c r="F186" s="26">
        <f>E186*(365.25/7)</f>
        <v>2274.9857142857145</v>
      </c>
      <c r="G186" s="26">
        <v>0.99722991689750695</v>
      </c>
      <c r="H186" s="27"/>
      <c r="I186" s="26">
        <f>SUM(I187,I189,I191,I193,I195)</f>
        <v>3.7883958513018974</v>
      </c>
    </row>
    <row r="187" spans="1:9">
      <c r="C187" s="26" t="s">
        <v>147</v>
      </c>
      <c r="D187" s="26"/>
      <c r="E187" s="28">
        <f>G187*E186</f>
        <v>37.561218836565097</v>
      </c>
      <c r="F187" s="19">
        <f>E187*(365.25/7)</f>
        <v>1959.8907400079145</v>
      </c>
      <c r="G187" s="19">
        <v>0.86149584487534625</v>
      </c>
      <c r="I187" s="19">
        <f>F187*H188</f>
        <v>3.6122735091257083</v>
      </c>
    </row>
    <row r="188" spans="1:9">
      <c r="D188" s="33" t="s">
        <v>148</v>
      </c>
      <c r="E188" s="28"/>
      <c r="H188" s="25">
        <f>B486</f>
        <v>1.8430994317117501E-3</v>
      </c>
    </row>
    <row r="189" spans="1:9">
      <c r="C189" s="26" t="s">
        <v>149</v>
      </c>
      <c r="D189" s="26"/>
      <c r="E189" s="28">
        <f>G189*E186</f>
        <v>4.2271468144044322</v>
      </c>
      <c r="F189" s="19">
        <f>E189*(365.25/7)</f>
        <v>220.56648199445985</v>
      </c>
      <c r="G189" s="19">
        <v>9.6952908587257608E-2</v>
      </c>
      <c r="I189" s="19">
        <f>F189*H190</f>
        <v>0.15398477258660248</v>
      </c>
    </row>
    <row r="190" spans="1:9">
      <c r="C190" s="26"/>
      <c r="D190" s="33" t="s">
        <v>150</v>
      </c>
      <c r="E190" s="28"/>
      <c r="H190" s="25">
        <f>B488</f>
        <v>6.9813314876405498E-4</v>
      </c>
    </row>
    <row r="191" spans="1:9">
      <c r="C191" s="26" t="s">
        <v>151</v>
      </c>
      <c r="D191" s="26"/>
      <c r="E191" s="28">
        <f>G191*E186</f>
        <v>1.3285318559556787</v>
      </c>
      <c r="F191" s="19">
        <f>E191*(365.25/7)</f>
        <v>69.320894341115945</v>
      </c>
      <c r="G191" s="19">
        <v>3.0470914127423823E-2</v>
      </c>
      <c r="I191" s="19">
        <f>F191*H192</f>
        <v>1.7605412282830645E-2</v>
      </c>
    </row>
    <row r="192" spans="1:9">
      <c r="C192" s="26"/>
      <c r="D192" s="33" t="s">
        <v>152</v>
      </c>
      <c r="E192" s="28"/>
      <c r="H192" s="25">
        <f>B459</f>
        <v>2.53969779965583E-4</v>
      </c>
    </row>
    <row r="193" spans="1:9">
      <c r="C193" s="26" t="s">
        <v>153</v>
      </c>
      <c r="D193" s="34">
        <f>F186-SUM(F187,F189,F191,F195)</f>
        <v>6.3018994855565325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1.1330393266890475E-3</v>
      </c>
    </row>
    <row r="194" spans="1:9">
      <c r="C194" s="26"/>
      <c r="D194" s="33" t="s">
        <v>154</v>
      </c>
      <c r="E194" s="28"/>
      <c r="H194" s="25">
        <f>B473</f>
        <v>1.7979330347713199E-4</v>
      </c>
    </row>
    <row r="195" spans="1:9">
      <c r="C195" s="26" t="s">
        <v>155</v>
      </c>
      <c r="D195" s="26"/>
      <c r="E195" s="28">
        <f>G195*E186</f>
        <v>0.36232686980609413</v>
      </c>
      <c r="F195" s="19">
        <f>E195*(365.25/7)</f>
        <v>18.905698456667984</v>
      </c>
      <c r="G195" s="19">
        <v>8.3102493074792231E-3</v>
      </c>
      <c r="I195" s="19">
        <f>F195*H196</f>
        <v>3.3991179800668529E-3</v>
      </c>
    </row>
    <row r="196" spans="1:9">
      <c r="C196" s="26"/>
      <c r="D196" s="33" t="s">
        <v>154</v>
      </c>
      <c r="E196" s="28"/>
      <c r="H196" s="25">
        <f>B473</f>
        <v>1.7979330347713199E-4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27.099999999999994</v>
      </c>
      <c r="F197" s="26">
        <f>E197*(365.25/7)</f>
        <v>1414.0392857142854</v>
      </c>
      <c r="G197" s="26">
        <v>1</v>
      </c>
      <c r="H197" s="27"/>
      <c r="I197" s="26">
        <f>F197*H199</f>
        <v>7.157877419662477E-2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5.0620074646983798E-5</v>
      </c>
    </row>
    <row r="200" spans="1:9" s="30" customFormat="1">
      <c r="A200" s="30" t="s">
        <v>157</v>
      </c>
      <c r="E200" s="35">
        <f>E17</f>
        <v>270</v>
      </c>
      <c r="F200" s="30">
        <f>E200*(365.25/7)</f>
        <v>14088.214285714286</v>
      </c>
      <c r="H200" s="31"/>
      <c r="I200" s="30">
        <f>SUM(I161,I170,I157,I177,I186,I197)</f>
        <v>5.1421968488778491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26.4</v>
      </c>
      <c r="F203" s="26">
        <f>E203*(365.25/7)</f>
        <v>1377.5142857142857</v>
      </c>
      <c r="G203" s="26">
        <v>0.97826086956521752</v>
      </c>
      <c r="H203" s="27"/>
      <c r="I203" s="26">
        <f>SUM(I204,I206,I208)</f>
        <v>0.24084382565158044</v>
      </c>
    </row>
    <row r="204" spans="1:9">
      <c r="A204" s="19"/>
      <c r="C204" s="26" t="s">
        <v>159</v>
      </c>
      <c r="D204" s="26"/>
      <c r="E204" s="28">
        <f>G204*E203</f>
        <v>22.382608695652177</v>
      </c>
      <c r="F204" s="19">
        <f>E204*(365.25/7)</f>
        <v>1167.8925465838511</v>
      </c>
      <c r="G204" s="19">
        <v>0.84782608695652184</v>
      </c>
      <c r="I204" s="19">
        <f>F204*H205</f>
        <v>0.20263423688384138</v>
      </c>
    </row>
    <row r="205" spans="1:9">
      <c r="A205" s="19"/>
      <c r="C205" s="26"/>
      <c r="D205" s="33" t="s">
        <v>160</v>
      </c>
      <c r="E205" s="28"/>
      <c r="H205" s="25">
        <f>B484</f>
        <v>1.73504178510735E-4</v>
      </c>
    </row>
    <row r="206" spans="1:9">
      <c r="A206" s="19"/>
      <c r="C206" s="26" t="s">
        <v>161</v>
      </c>
      <c r="D206" s="26"/>
      <c r="E206" s="28">
        <f>G206*E203</f>
        <v>3.4434782608695649</v>
      </c>
      <c r="F206" s="19">
        <f>E206*(365.25/7)</f>
        <v>179.67577639751551</v>
      </c>
      <c r="G206" s="19">
        <v>0.13043478260869565</v>
      </c>
      <c r="I206" s="19">
        <f>F206*H207</f>
        <v>3.5546696741453006E-2</v>
      </c>
    </row>
    <row r="207" spans="1:9">
      <c r="A207" s="19"/>
      <c r="C207" s="26"/>
      <c r="D207" s="33" t="s">
        <v>125</v>
      </c>
      <c r="E207" s="28"/>
      <c r="H207" s="25">
        <f>B468</f>
        <v>1.9783800273003599E-4</v>
      </c>
    </row>
    <row r="208" spans="1:9">
      <c r="A208" s="19"/>
      <c r="C208" s="26" t="s">
        <v>162</v>
      </c>
      <c r="D208" s="26">
        <f>F203-SUM(F204,F206)</f>
        <v>29.945962732919043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2.6628920262860606E-3</v>
      </c>
    </row>
    <row r="209" spans="1:9">
      <c r="A209" s="19"/>
      <c r="C209" s="26"/>
      <c r="D209" s="33" t="s">
        <v>139</v>
      </c>
      <c r="E209" s="28"/>
      <c r="H209" s="25">
        <f>B555</f>
        <v>8.8923239838230102E-5</v>
      </c>
    </row>
    <row r="210" spans="1:9" s="26" customFormat="1">
      <c r="B210" s="26" t="s">
        <v>28</v>
      </c>
      <c r="E210" s="32">
        <f>E234-SUM(E203,E213,E220,E223,E227)</f>
        <v>5.0999999999999943</v>
      </c>
      <c r="F210" s="26">
        <f>E210*(365.25/7)</f>
        <v>266.11071428571398</v>
      </c>
      <c r="G210" s="26">
        <v>1</v>
      </c>
      <c r="H210" s="27"/>
      <c r="I210" s="26">
        <f>F211*H212</f>
        <v>5.2646812219348908E-2</v>
      </c>
    </row>
    <row r="211" spans="1:9">
      <c r="A211" s="19"/>
      <c r="C211" s="26" t="s">
        <v>28</v>
      </c>
      <c r="D211" s="26"/>
      <c r="E211" s="28">
        <f>G211*E210</f>
        <v>5.0999999999999943</v>
      </c>
      <c r="F211" s="19">
        <f>E211*(365.25/7)</f>
        <v>266.11071428571398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1.9783800273003599E-4</v>
      </c>
    </row>
    <row r="213" spans="1:9" s="26" customFormat="1">
      <c r="B213" s="26" t="s">
        <v>29</v>
      </c>
      <c r="E213" s="32">
        <f>E27</f>
        <v>14.4</v>
      </c>
      <c r="F213" s="26">
        <f>E213*(365.25/7)</f>
        <v>751.37142857142862</v>
      </c>
      <c r="G213" s="26">
        <v>1</v>
      </c>
      <c r="H213" s="27"/>
      <c r="I213" s="26">
        <f>SUM(I214,I215,I217)</f>
        <v>9.561002376232651E-2</v>
      </c>
    </row>
    <row r="214" spans="1:9">
      <c r="A214" s="19"/>
      <c r="C214" s="26" t="s">
        <v>163</v>
      </c>
      <c r="D214" s="26"/>
      <c r="E214" s="28">
        <f>G214*E213</f>
        <v>12</v>
      </c>
      <c r="F214" s="19">
        <f>E214*(365.25/7)</f>
        <v>626.14285714285711</v>
      </c>
      <c r="G214" s="19">
        <v>0.83333333333333326</v>
      </c>
      <c r="I214" s="19">
        <f>F214*H216</f>
        <v>8.2841100280287225E-2</v>
      </c>
    </row>
    <row r="215" spans="1:9">
      <c r="A215" s="19"/>
      <c r="C215" s="26" t="s">
        <v>164</v>
      </c>
      <c r="D215" s="26"/>
      <c r="E215" s="28">
        <f>G215*E213</f>
        <v>1.2</v>
      </c>
      <c r="F215" s="19">
        <f>E215*(365.25/7)</f>
        <v>62.614285714285714</v>
      </c>
      <c r="G215" s="19">
        <v>8.3333333333333329E-2</v>
      </c>
      <c r="I215" s="19">
        <f>F215*H216</f>
        <v>8.2841100280287225E-3</v>
      </c>
    </row>
    <row r="216" spans="1:9">
      <c r="A216" s="19"/>
      <c r="C216" s="26"/>
      <c r="D216" s="33" t="s">
        <v>165</v>
      </c>
      <c r="E216" s="28"/>
      <c r="H216" s="25">
        <f>B482</f>
        <v>1.32303833438743E-4</v>
      </c>
    </row>
    <row r="217" spans="1:9">
      <c r="A217" s="19"/>
      <c r="C217" s="26" t="s">
        <v>166</v>
      </c>
      <c r="D217" s="26"/>
      <c r="E217" s="28">
        <f>G217*E213</f>
        <v>1.2</v>
      </c>
      <c r="F217" s="19">
        <f>E217*(365.25/7)</f>
        <v>62.614285714285714</v>
      </c>
      <c r="G217" s="19">
        <v>8.3333333333333329E-2</v>
      </c>
      <c r="I217" s="19">
        <f>F217*AVERAGE(H218:H219)</f>
        <v>4.4848134540105755E-3</v>
      </c>
    </row>
    <row r="218" spans="1:9">
      <c r="A218" s="19"/>
      <c r="C218" s="26"/>
      <c r="D218" s="33" t="s">
        <v>139</v>
      </c>
      <c r="E218" s="28"/>
      <c r="H218" s="25">
        <f>B555</f>
        <v>8.8923239838230102E-5</v>
      </c>
    </row>
    <row r="219" spans="1:9">
      <c r="A219" s="19"/>
      <c r="C219" s="26"/>
      <c r="D219" s="33" t="s">
        <v>167</v>
      </c>
      <c r="E219" s="28"/>
      <c r="H219" s="25">
        <f>B528</f>
        <v>5.4328844022477301E-5</v>
      </c>
    </row>
    <row r="220" spans="1:9" s="26" customFormat="1">
      <c r="B220" s="26" t="s">
        <v>168</v>
      </c>
      <c r="E220" s="32">
        <f>E28</f>
        <v>3.5</v>
      </c>
      <c r="F220" s="26">
        <f>E220*(365.25/7)</f>
        <v>182.625</v>
      </c>
      <c r="G220" s="26">
        <v>1</v>
      </c>
      <c r="H220" s="27"/>
      <c r="I220" s="26">
        <f>F220*H222</f>
        <v>2.6707166806393949E-2</v>
      </c>
    </row>
    <row r="221" spans="1:9">
      <c r="A221" s="19"/>
      <c r="C221" s="26" t="s">
        <v>168</v>
      </c>
      <c r="D221" s="26"/>
      <c r="E221" s="28">
        <f>G221*E220</f>
        <v>3.5</v>
      </c>
      <c r="F221" s="19">
        <f>E221*(365.25/7)</f>
        <v>182.625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1.4624047532590801E-4</v>
      </c>
    </row>
    <row r="223" spans="1:9" s="26" customFormat="1">
      <c r="B223" s="26" t="s">
        <v>31</v>
      </c>
      <c r="E223" s="32">
        <f>E29</f>
        <v>5.7</v>
      </c>
      <c r="F223" s="26">
        <f>E223*(365.25/7)</f>
        <v>297.41785714285714</v>
      </c>
      <c r="G223" s="26">
        <v>1</v>
      </c>
      <c r="H223" s="27"/>
      <c r="I223" s="26">
        <f>SUM(I224:I225)</f>
        <v>4.3494528798984439E-2</v>
      </c>
    </row>
    <row r="224" spans="1:9">
      <c r="A224" s="19"/>
      <c r="C224" s="26" t="s">
        <v>170</v>
      </c>
      <c r="D224" s="26"/>
      <c r="E224" s="28">
        <f>G224*E223</f>
        <v>2.7312499999999997</v>
      </c>
      <c r="F224" s="19">
        <f>E224*(365.25/7)</f>
        <v>142.5127232142857</v>
      </c>
      <c r="G224" s="19">
        <v>0.47916666666666663</v>
      </c>
      <c r="I224" s="19">
        <f>F224*H226</f>
        <v>2.0841128382846706E-2</v>
      </c>
    </row>
    <row r="225" spans="1:9">
      <c r="A225" s="19"/>
      <c r="C225" s="26" t="s">
        <v>171</v>
      </c>
      <c r="D225" s="26"/>
      <c r="E225" s="28">
        <f>G225*E223</f>
        <v>2.9687500000000004</v>
      </c>
      <c r="F225" s="19">
        <f>E225*(365.25/7)</f>
        <v>154.90513392857144</v>
      </c>
      <c r="G225" s="19">
        <v>0.52083333333333337</v>
      </c>
      <c r="I225" s="19">
        <f>F225*H226</f>
        <v>2.2653400416137729E-2</v>
      </c>
    </row>
    <row r="226" spans="1:9">
      <c r="A226" s="19"/>
      <c r="D226" s="6" t="s">
        <v>169</v>
      </c>
      <c r="E226" s="28"/>
      <c r="H226" s="25">
        <f>B485</f>
        <v>1.4624047532590801E-4</v>
      </c>
    </row>
    <row r="227" spans="1:9" s="26" customFormat="1">
      <c r="B227" s="26" t="s">
        <v>32</v>
      </c>
      <c r="E227" s="32">
        <f>E30</f>
        <v>10.199999999999999</v>
      </c>
      <c r="F227" s="26">
        <f>E227*(365.25/7)</f>
        <v>532.22142857142853</v>
      </c>
      <c r="G227" s="26">
        <v>0.9882352941176471</v>
      </c>
      <c r="H227" s="27"/>
      <c r="I227" s="26">
        <f>SUM(I228,I231)</f>
        <v>6.2916186141762337E-2</v>
      </c>
    </row>
    <row r="228" spans="1:9">
      <c r="A228" s="19"/>
      <c r="C228" s="26" t="s">
        <v>172</v>
      </c>
      <c r="D228" s="26"/>
      <c r="E228" s="28">
        <f>G228*E227</f>
        <v>7.44</v>
      </c>
      <c r="F228" s="19">
        <f>E228*(365.25/7)</f>
        <v>388.20857142857147</v>
      </c>
      <c r="G228" s="19">
        <v>0.72941176470588243</v>
      </c>
      <c r="I228" s="19">
        <f>F228*AVERAGE(H229:H230)</f>
        <v>5.3919912322059636E-2</v>
      </c>
    </row>
    <row r="229" spans="1:9">
      <c r="A229" s="19"/>
      <c r="C229" s="6"/>
      <c r="D229" s="6" t="s">
        <v>169</v>
      </c>
      <c r="E229" s="28"/>
      <c r="H229" s="25">
        <f>B485</f>
        <v>1.4624047532590801E-4</v>
      </c>
    </row>
    <row r="230" spans="1:9">
      <c r="A230" s="19"/>
      <c r="C230" s="36"/>
      <c r="D230" s="36" t="s">
        <v>173</v>
      </c>
      <c r="E230" s="28"/>
      <c r="H230" s="25">
        <f>B476</f>
        <v>1.3154789046745599E-4</v>
      </c>
    </row>
    <row r="231" spans="1:9">
      <c r="A231" s="19"/>
      <c r="C231" s="26" t="s">
        <v>174</v>
      </c>
      <c r="D231" s="26"/>
      <c r="E231" s="28">
        <f>G231*E227</f>
        <v>2.64</v>
      </c>
      <c r="F231" s="19">
        <f>E231*(365.25/7)</f>
        <v>137.75142857142859</v>
      </c>
      <c r="G231" s="19">
        <v>0.25882352941176473</v>
      </c>
      <c r="I231" s="19">
        <f>F231*AVERAGE(H232:H233)</f>
        <v>8.9962738197027058E-3</v>
      </c>
    </row>
    <row r="232" spans="1:9">
      <c r="A232" s="19"/>
      <c r="D232" s="37" t="s">
        <v>146</v>
      </c>
      <c r="E232" s="28"/>
      <c r="H232" s="25">
        <f>B540</f>
        <v>7.6233566213980704E-5</v>
      </c>
    </row>
    <row r="233" spans="1:9">
      <c r="A233" s="19"/>
      <c r="D233" s="6" t="s">
        <v>175</v>
      </c>
      <c r="E233" s="28"/>
      <c r="H233" s="25">
        <f>B556</f>
        <v>5.4382484929733503E-5</v>
      </c>
    </row>
    <row r="234" spans="1:9" s="30" customFormat="1">
      <c r="A234" s="30" t="s">
        <v>176</v>
      </c>
      <c r="E234" s="35">
        <f>E24</f>
        <v>65.3</v>
      </c>
      <c r="F234" s="30">
        <f>E234*(365.25/7)</f>
        <v>3407.2607142857141</v>
      </c>
      <c r="H234" s="31"/>
      <c r="I234" s="30">
        <f>SUM(I227,I220,I213,I210,I203,I223)</f>
        <v>0.52221854338039653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9.1999999999999993</v>
      </c>
      <c r="F237" s="26">
        <f>E237*(365.25/7)</f>
        <v>480.04285714285714</v>
      </c>
      <c r="G237" s="26">
        <v>0.98648648648648651</v>
      </c>
      <c r="H237" s="27"/>
      <c r="I237" s="26">
        <f>SUM(I238,I239,I241)</f>
        <v>6.2354111611304684E-2</v>
      </c>
    </row>
    <row r="238" spans="1:9">
      <c r="C238" s="26" t="s">
        <v>177</v>
      </c>
      <c r="D238" s="26"/>
      <c r="E238" s="19">
        <f>G238*E237</f>
        <v>7.3351351351351344</v>
      </c>
      <c r="F238" s="19">
        <f>E238*(365.25/7)</f>
        <v>382.73687258687255</v>
      </c>
      <c r="G238" s="19">
        <v>0.79729729729729726</v>
      </c>
      <c r="I238" s="19">
        <f>F238*H240</f>
        <v>5.0348228192914568E-2</v>
      </c>
    </row>
    <row r="239" spans="1:9">
      <c r="C239" s="26" t="s">
        <v>178</v>
      </c>
      <c r="D239" s="26"/>
      <c r="E239" s="19">
        <f>G239*E237</f>
        <v>0.24864864864864863</v>
      </c>
      <c r="F239" s="19">
        <f>E239*(365.25/7)</f>
        <v>12.974131274131274</v>
      </c>
      <c r="G239" s="19">
        <v>2.7027027027027029E-2</v>
      </c>
      <c r="I239" s="19">
        <f>F239*H240</f>
        <v>1.706719599759816E-3</v>
      </c>
    </row>
    <row r="240" spans="1:9">
      <c r="C240" s="26"/>
      <c r="D240" s="36" t="s">
        <v>173</v>
      </c>
      <c r="H240" s="25">
        <f>B476</f>
        <v>1.3154789046745599E-4</v>
      </c>
    </row>
    <row r="241" spans="1:9">
      <c r="C241" s="26" t="s">
        <v>179</v>
      </c>
      <c r="D241" s="26"/>
      <c r="E241" s="19">
        <f>G241*E237</f>
        <v>1.4918918918918915</v>
      </c>
      <c r="F241" s="19">
        <f>E241*(365.25/7)</f>
        <v>77.84478764478763</v>
      </c>
      <c r="G241" s="19">
        <v>0.16216216216216214</v>
      </c>
      <c r="I241" s="19">
        <f>F241*H242</f>
        <v>1.0299163818630301E-2</v>
      </c>
    </row>
    <row r="242" spans="1:9">
      <c r="C242" s="26"/>
      <c r="D242" s="33" t="s">
        <v>165</v>
      </c>
      <c r="H242" s="25">
        <f>B482</f>
        <v>1.32303833438743E-4</v>
      </c>
    </row>
    <row r="243" spans="1:9" s="26" customFormat="1">
      <c r="B243" s="26" t="s">
        <v>35</v>
      </c>
      <c r="D243" s="26" t="s">
        <v>136</v>
      </c>
      <c r="E243" s="26">
        <f>(E251-E237)/2</f>
        <v>10.85</v>
      </c>
      <c r="F243" s="26">
        <f>E243*(365.25/7)</f>
        <v>566.13750000000005</v>
      </c>
      <c r="G243" s="26">
        <v>0.96129032258064506</v>
      </c>
      <c r="H243" s="27"/>
      <c r="I243" s="26">
        <f>SUM(I244,I245,I246)</f>
        <v>2.4038193273488499E-2</v>
      </c>
    </row>
    <row r="244" spans="1:9">
      <c r="C244" s="26" t="s">
        <v>180</v>
      </c>
      <c r="D244" s="26"/>
      <c r="E244" s="19">
        <f>G244*E243</f>
        <v>7.35</v>
      </c>
      <c r="F244" s="19">
        <f>E244*(365.25/7)</f>
        <v>383.51249999999999</v>
      </c>
      <c r="G244" s="19">
        <v>0.67741935483870963</v>
      </c>
      <c r="I244" s="19">
        <f>F244*H247</f>
        <v>1.6389677231923975E-2</v>
      </c>
    </row>
    <row r="245" spans="1:9">
      <c r="C245" s="26" t="s">
        <v>181</v>
      </c>
      <c r="D245" s="26"/>
      <c r="E245" s="19">
        <f>G245*E243</f>
        <v>3.08</v>
      </c>
      <c r="F245" s="19">
        <f>E245*(365.25/7)</f>
        <v>160.71</v>
      </c>
      <c r="G245" s="19">
        <v>0.28387096774193549</v>
      </c>
      <c r="I245" s="19">
        <f>F245*H247</f>
        <v>6.8680552209967145E-3</v>
      </c>
    </row>
    <row r="246" spans="1:9">
      <c r="C246" s="26" t="s">
        <v>182</v>
      </c>
      <c r="D246" s="26"/>
      <c r="E246" s="19">
        <f>G246*E243</f>
        <v>0.35</v>
      </c>
      <c r="F246" s="19">
        <f>E246*(365.25/7)</f>
        <v>18.262499999999999</v>
      </c>
      <c r="G246" s="19">
        <v>3.2258064516129031E-2</v>
      </c>
      <c r="I246" s="19">
        <f>F246*H247</f>
        <v>7.8046082056780844E-4</v>
      </c>
    </row>
    <row r="247" spans="1:9">
      <c r="C247" s="26"/>
      <c r="D247" s="36" t="s">
        <v>183</v>
      </c>
      <c r="H247" s="25">
        <f>B550</f>
        <v>4.2735705438346799E-5</v>
      </c>
    </row>
    <row r="248" spans="1:9" s="26" customFormat="1">
      <c r="B248" s="26" t="s">
        <v>36</v>
      </c>
      <c r="D248" s="26" t="s">
        <v>136</v>
      </c>
      <c r="E248" s="26">
        <f>(E251-E237)/2</f>
        <v>10.85</v>
      </c>
      <c r="F248" s="19">
        <f>E248*(365.25/7)</f>
        <v>566.13750000000005</v>
      </c>
      <c r="G248" s="26">
        <v>1</v>
      </c>
      <c r="H248" s="27"/>
      <c r="I248" s="26">
        <f>F248*H250</f>
        <v>3.7137494563568088E-2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6.5598012079341302E-5</v>
      </c>
    </row>
    <row r="251" spans="1:9" s="30" customFormat="1">
      <c r="A251" s="30" t="s">
        <v>185</v>
      </c>
      <c r="E251" s="30">
        <f>E31</f>
        <v>30.9</v>
      </c>
      <c r="F251" s="30">
        <f>E251*(365.25/7)</f>
        <v>1612.3178571428571</v>
      </c>
      <c r="H251" s="31"/>
      <c r="I251" s="30">
        <f>SUM(I248,I243,I237)</f>
        <v>0.12352979944836126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65.5</v>
      </c>
      <c r="F254" s="26">
        <f>E254*(365.25/7)</f>
        <v>3417.6964285714289</v>
      </c>
      <c r="G254" s="26">
        <v>0.96780684104627757</v>
      </c>
      <c r="H254" s="27"/>
      <c r="I254" s="26">
        <f>F254*H259</f>
        <v>0.33842508174378227</v>
      </c>
    </row>
    <row r="255" spans="1:9">
      <c r="C255" s="26" t="s">
        <v>186</v>
      </c>
      <c r="D255" s="26"/>
      <c r="E255" s="19">
        <f>G255*E254</f>
        <v>14.233400402414487</v>
      </c>
      <c r="F255" s="19">
        <f>E255*(365.25/7)</f>
        <v>742.67849956884163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48.235412474849092</v>
      </c>
      <c r="F256" s="19">
        <f>E256*(365.25/7)</f>
        <v>2516.8549152055189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0.92253521126760551</v>
      </c>
      <c r="F258" s="19">
        <f>E258*(365.25/7)</f>
        <v>48.136569416498986</v>
      </c>
      <c r="G258" s="19">
        <v>1.408450704225352E-2</v>
      </c>
    </row>
    <row r="259" spans="1:9">
      <c r="C259" s="26"/>
      <c r="D259" s="33" t="s">
        <v>190</v>
      </c>
      <c r="H259" s="25">
        <f>B481</f>
        <v>9.9021399008583497E-5</v>
      </c>
    </row>
    <row r="260" spans="1:9" s="26" customFormat="1">
      <c r="B260" s="26" t="s">
        <v>39</v>
      </c>
      <c r="E260" s="26">
        <f>E37</f>
        <v>97.2</v>
      </c>
      <c r="F260" s="26">
        <f>E260*(365.25/7)</f>
        <v>5071.7571428571428</v>
      </c>
      <c r="G260" s="26">
        <v>1</v>
      </c>
      <c r="H260" s="27"/>
      <c r="I260" s="26">
        <f>SUM(I261,I263,I265,I267,I269)</f>
        <v>5.4480018328534392</v>
      </c>
    </row>
    <row r="261" spans="1:9">
      <c r="C261" s="26" t="s">
        <v>191</v>
      </c>
      <c r="D261" s="26"/>
      <c r="E261" s="19">
        <f>G261*E260</f>
        <v>8.8619392185238794</v>
      </c>
      <c r="F261" s="19">
        <f>E261*(365.25/7)</f>
        <v>462.40332850940672</v>
      </c>
      <c r="G261" s="19">
        <v>9.1172214182344433E-2</v>
      </c>
      <c r="I261" s="19">
        <f>F261*H262</f>
        <v>4.5787824495227072E-2</v>
      </c>
    </row>
    <row r="262" spans="1:9">
      <c r="C262" s="26"/>
      <c r="D262" s="33" t="s">
        <v>190</v>
      </c>
      <c r="H262" s="25">
        <f>B481</f>
        <v>9.9021399008583497E-5</v>
      </c>
    </row>
    <row r="263" spans="1:9">
      <c r="C263" s="26" t="s">
        <v>192</v>
      </c>
      <c r="D263" s="26"/>
      <c r="E263" s="19">
        <f>G263*E260</f>
        <v>54.015629522431261</v>
      </c>
      <c r="F263" s="19">
        <f>E263*(365.25/7)</f>
        <v>2818.4583832954313</v>
      </c>
      <c r="G263" s="19">
        <v>0.55571635311143275</v>
      </c>
      <c r="I263" s="19">
        <f>F263*H264</f>
        <v>5.1108321251952944</v>
      </c>
    </row>
    <row r="264" spans="1:9">
      <c r="C264" s="26"/>
      <c r="D264" s="19" t="s">
        <v>193</v>
      </c>
      <c r="H264" s="25">
        <f>B511</f>
        <v>1.81334312242693E-3</v>
      </c>
    </row>
    <row r="265" spans="1:9">
      <c r="C265" s="26" t="s">
        <v>194</v>
      </c>
      <c r="D265" s="26"/>
      <c r="E265" s="19">
        <f>G265*E260</f>
        <v>5.3452966714905932</v>
      </c>
      <c r="F265" s="19">
        <f>E265*(365.25/7)</f>
        <v>278.90994418027702</v>
      </c>
      <c r="G265" s="19">
        <v>5.4992764109985527E-2</v>
      </c>
      <c r="I265" s="19">
        <f>F265*H266</f>
        <v>5.0146140236794493E-2</v>
      </c>
    </row>
    <row r="266" spans="1:9">
      <c r="A266" s="19"/>
      <c r="C266" s="26"/>
      <c r="D266" s="36" t="s">
        <v>154</v>
      </c>
      <c r="H266" s="25">
        <f>B473</f>
        <v>1.7979330347713199E-4</v>
      </c>
    </row>
    <row r="267" spans="1:9">
      <c r="A267" s="19"/>
      <c r="C267" s="26" t="s">
        <v>195</v>
      </c>
      <c r="D267" s="26"/>
      <c r="E267" s="19">
        <f>G267*E260</f>
        <v>13.081910274963823</v>
      </c>
      <c r="F267" s="19">
        <f>E267*(365.25/7)</f>
        <v>682.59538970436233</v>
      </c>
      <c r="G267" s="19">
        <v>0.13458755426917512</v>
      </c>
      <c r="I267" s="19">
        <f>F267*H268</f>
        <v>6.0698593551151155E-2</v>
      </c>
    </row>
    <row r="268" spans="1:9">
      <c r="A268" s="19"/>
      <c r="C268" s="26"/>
      <c r="D268" s="36" t="s">
        <v>139</v>
      </c>
      <c r="H268" s="25">
        <f>B555</f>
        <v>8.8923239838230102E-5</v>
      </c>
    </row>
    <row r="269" spans="1:9">
      <c r="A269" s="19"/>
      <c r="C269" s="26" t="s">
        <v>196</v>
      </c>
      <c r="D269" s="26"/>
      <c r="E269" s="19">
        <f>G269*E260</f>
        <v>15.89522431259045</v>
      </c>
      <c r="F269" s="19">
        <f>E269*(365.25/7)</f>
        <v>829.390097167666</v>
      </c>
      <c r="G269" s="19">
        <v>0.16353111432706224</v>
      </c>
      <c r="I269" s="19">
        <f>F269*H270</f>
        <v>0.1805371493749722</v>
      </c>
    </row>
    <row r="270" spans="1:9">
      <c r="A270" s="19"/>
      <c r="C270" s="26"/>
      <c r="D270" s="36" t="s">
        <v>197</v>
      </c>
      <c r="H270" s="25">
        <f>B516</f>
        <v>2.1767459002886499E-4</v>
      </c>
    </row>
    <row r="271" spans="1:9" s="26" customFormat="1">
      <c r="B271" s="26" t="s">
        <v>40</v>
      </c>
      <c r="E271" s="26">
        <f>E38</f>
        <v>29</v>
      </c>
      <c r="F271" s="26">
        <f>E271*(365.25/7)</f>
        <v>1513.1785714285716</v>
      </c>
      <c r="G271" s="26">
        <v>1.0047169811320757</v>
      </c>
      <c r="H271" s="27"/>
      <c r="I271" s="26">
        <f>SUM(I272,I274,I276,I278,I280,I282,I287)</f>
        <v>1.3475010297801413</v>
      </c>
    </row>
    <row r="272" spans="1:9">
      <c r="A272" s="19"/>
      <c r="C272" s="26" t="s">
        <v>198</v>
      </c>
      <c r="D272" s="26"/>
      <c r="E272" s="19">
        <f>G272*E271</f>
        <v>0.68396226415094341</v>
      </c>
      <c r="F272" s="19">
        <f>E272*(365.25/7)</f>
        <v>35.688173854447442</v>
      </c>
      <c r="G272" s="19">
        <v>2.358490566037736E-2</v>
      </c>
      <c r="I272" s="19">
        <f>F272*H273</f>
        <v>5.8869726566785657E-2</v>
      </c>
    </row>
    <row r="273" spans="1:9">
      <c r="A273" s="19"/>
      <c r="C273" s="26"/>
      <c r="D273" s="6" t="s">
        <v>199</v>
      </c>
      <c r="H273" s="25">
        <f>B512</f>
        <v>1.6495583889185E-3</v>
      </c>
    </row>
    <row r="274" spans="1:9">
      <c r="A274" s="19"/>
      <c r="C274" s="26" t="s">
        <v>200</v>
      </c>
      <c r="D274" s="26"/>
      <c r="E274" s="19">
        <f>G274*E271</f>
        <v>4.6509433962264151</v>
      </c>
      <c r="F274" s="19">
        <f>E274*(365.25/7)</f>
        <v>242.67958221024259</v>
      </c>
      <c r="G274" s="19">
        <v>0.16037735849056603</v>
      </c>
      <c r="I274" s="19">
        <f>F274*H275</f>
        <v>0.44006135135438412</v>
      </c>
    </row>
    <row r="275" spans="1:9">
      <c r="A275" s="19"/>
      <c r="C275" s="26"/>
      <c r="D275" s="33" t="s">
        <v>193</v>
      </c>
      <c r="H275" s="25">
        <f>B511</f>
        <v>1.81334312242693E-3</v>
      </c>
    </row>
    <row r="276" spans="1:9">
      <c r="A276" s="19"/>
      <c r="C276" s="26" t="s">
        <v>201</v>
      </c>
      <c r="D276" s="26"/>
      <c r="E276" s="19">
        <f>G276*E271</f>
        <v>2.5990566037735849</v>
      </c>
      <c r="F276" s="19">
        <f>E276*(365.25/7)</f>
        <v>135.61506064690028</v>
      </c>
      <c r="G276" s="19">
        <v>8.9622641509433956E-2</v>
      </c>
      <c r="I276" s="19">
        <f>F276*H277</f>
        <v>0.10996757864092369</v>
      </c>
    </row>
    <row r="277" spans="1:9">
      <c r="A277" s="19"/>
      <c r="C277" s="26"/>
      <c r="D277" s="6" t="s">
        <v>202</v>
      </c>
      <c r="H277" s="25">
        <f>B514</f>
        <v>8.1088028214834705E-4</v>
      </c>
    </row>
    <row r="278" spans="1:9">
      <c r="A278" s="19"/>
      <c r="C278" s="26" t="s">
        <v>203</v>
      </c>
      <c r="D278" s="26"/>
      <c r="E278" s="19">
        <f>G278*E271</f>
        <v>15.731132075471699</v>
      </c>
      <c r="F278" s="19">
        <f>E278*(365.25/7)</f>
        <v>820.82799865229117</v>
      </c>
      <c r="G278" s="19">
        <v>0.54245283018867929</v>
      </c>
      <c r="I278" s="19">
        <f>F278*H279</f>
        <v>0.66559323914243285</v>
      </c>
    </row>
    <row r="279" spans="1:9">
      <c r="A279" s="19"/>
      <c r="C279" s="26"/>
      <c r="D279" s="6" t="s">
        <v>202</v>
      </c>
      <c r="H279" s="25">
        <f>B514</f>
        <v>8.1088028214834705E-4</v>
      </c>
    </row>
    <row r="280" spans="1:9">
      <c r="A280" s="19"/>
      <c r="C280" s="26" t="s">
        <v>204</v>
      </c>
      <c r="D280" s="26"/>
      <c r="E280" s="19">
        <f>G280*E271</f>
        <v>0.68396226415094341</v>
      </c>
      <c r="F280" s="19">
        <f>E280*(365.25/7)</f>
        <v>35.688173854447442</v>
      </c>
      <c r="G280" s="19">
        <v>2.358490566037736E-2</v>
      </c>
      <c r="I280" s="19">
        <f>F280*H281</f>
        <v>1.8630273787094923E-2</v>
      </c>
    </row>
    <row r="281" spans="1:9">
      <c r="A281" s="19"/>
      <c r="C281" s="26"/>
      <c r="D281" s="6" t="s">
        <v>205</v>
      </c>
      <c r="H281" s="25">
        <f>B513</f>
        <v>5.2202933843232299E-4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4.7877358490566042</v>
      </c>
      <c r="F287" s="19">
        <f>E287*(365.25/7)</f>
        <v>249.81721698113211</v>
      </c>
      <c r="G287" s="19">
        <v>0.16509433962264153</v>
      </c>
      <c r="I287" s="19">
        <f>F287*H288</f>
        <v>5.4378860288519938E-2</v>
      </c>
    </row>
    <row r="288" spans="1:9">
      <c r="C288" s="26"/>
      <c r="D288" s="36" t="s">
        <v>197</v>
      </c>
      <c r="H288" s="25">
        <f>B516</f>
        <v>2.1767459002886499E-4</v>
      </c>
    </row>
    <row r="289" spans="1:9" s="30" customFormat="1">
      <c r="A289" s="30" t="s">
        <v>208</v>
      </c>
      <c r="E289" s="30">
        <f>E35</f>
        <v>191.7</v>
      </c>
      <c r="F289" s="30">
        <f>E289*(365.25/7)</f>
        <v>10002.632142857143</v>
      </c>
      <c r="H289" s="31"/>
      <c r="I289" s="30">
        <f>SUM(I254,I260,I271)</f>
        <v>7.1339279443773629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1.2</v>
      </c>
      <c r="F292" s="26">
        <f>E292*(365.25/7)</f>
        <v>62.614285714285714</v>
      </c>
      <c r="G292" s="26">
        <v>1</v>
      </c>
      <c r="H292" s="27"/>
      <c r="I292" s="26">
        <f>F292*H294</f>
        <v>1.3546350604766852E-2</v>
      </c>
    </row>
    <row r="293" spans="1:9">
      <c r="C293" s="26" t="s">
        <v>42</v>
      </c>
      <c r="D293" s="26"/>
      <c r="E293" s="19">
        <f>G293*E292</f>
        <v>1.2</v>
      </c>
      <c r="F293" s="19">
        <f>E293*(365.25/7)</f>
        <v>62.614285714285714</v>
      </c>
      <c r="G293" s="19">
        <v>1</v>
      </c>
    </row>
    <row r="294" spans="1:9">
      <c r="C294" s="26"/>
      <c r="D294" s="6" t="s">
        <v>209</v>
      </c>
      <c r="H294" s="25">
        <f>B515</f>
        <v>2.1634600555183199E-4</v>
      </c>
    </row>
    <row r="295" spans="1:9" s="26" customFormat="1">
      <c r="B295" s="26" t="s">
        <v>43</v>
      </c>
      <c r="D295" s="26" t="s">
        <v>136</v>
      </c>
      <c r="E295" s="26">
        <f>E301-SUM(E298,E292)</f>
        <v>0.89999999999999147</v>
      </c>
      <c r="F295" s="26">
        <f>E295*(365.25/7)</f>
        <v>46.960714285713841</v>
      </c>
      <c r="G295" s="26">
        <v>1</v>
      </c>
      <c r="H295" s="27"/>
      <c r="I295" s="26">
        <f>F295*H297</f>
        <v>6.2130825210214829E-3</v>
      </c>
    </row>
    <row r="296" spans="1:9">
      <c r="C296" s="26" t="s">
        <v>43</v>
      </c>
      <c r="D296" s="26"/>
      <c r="E296" s="19">
        <f>G296*E295</f>
        <v>0.89999999999999147</v>
      </c>
      <c r="F296" s="19">
        <f>E296*(365.25/7)</f>
        <v>46.960714285713841</v>
      </c>
      <c r="G296" s="19">
        <v>1</v>
      </c>
    </row>
    <row r="297" spans="1:9">
      <c r="C297" s="26"/>
      <c r="D297" s="36" t="s">
        <v>165</v>
      </c>
      <c r="H297" s="25">
        <f>B482</f>
        <v>1.32303833438743E-4</v>
      </c>
    </row>
    <row r="298" spans="1:9" s="26" customFormat="1">
      <c r="B298" s="26" t="s">
        <v>44</v>
      </c>
      <c r="E298" s="26">
        <f>E42</f>
        <v>32.700000000000003</v>
      </c>
      <c r="F298" s="26">
        <f>E298*(365.25/7)</f>
        <v>1706.2392857142859</v>
      </c>
      <c r="G298" s="26">
        <v>1</v>
      </c>
      <c r="H298" s="27"/>
      <c r="I298" s="26">
        <f>F298*H300</f>
        <v>6.1320300499554406E-2</v>
      </c>
    </row>
    <row r="299" spans="1:9">
      <c r="C299" s="26" t="s">
        <v>44</v>
      </c>
      <c r="D299" s="26"/>
      <c r="E299" s="19">
        <f>G299*E298</f>
        <v>32.700000000000003</v>
      </c>
      <c r="F299" s="19">
        <f>E299*(365.25/7)</f>
        <v>1706.2392857142859</v>
      </c>
      <c r="G299" s="19">
        <v>1</v>
      </c>
    </row>
    <row r="300" spans="1:9">
      <c r="C300" s="26"/>
      <c r="D300" s="36" t="s">
        <v>210</v>
      </c>
      <c r="H300" s="25">
        <f>B521</f>
        <v>3.59388633311674E-5</v>
      </c>
    </row>
    <row r="301" spans="1:9" s="30" customFormat="1">
      <c r="A301" s="30" t="s">
        <v>211</v>
      </c>
      <c r="E301" s="30">
        <f>E39</f>
        <v>34.799999999999997</v>
      </c>
      <c r="F301" s="30">
        <f>E301*(365.25/7)</f>
        <v>1815.8142857142857</v>
      </c>
      <c r="H301" s="31"/>
      <c r="I301" s="30">
        <f>SUM(I292,I295,I298)</f>
        <v>8.1079733625342737E-2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19.8</v>
      </c>
      <c r="F304" s="26">
        <f>E304*(365.25/7)</f>
        <v>1033.1357142857144</v>
      </c>
      <c r="G304" s="26">
        <v>1.0000000000000002</v>
      </c>
      <c r="H304" s="27"/>
      <c r="I304" s="26">
        <f>SUM(I305,I306,I307,I309)</f>
        <v>0.13574095545073583</v>
      </c>
    </row>
    <row r="305" spans="1:9">
      <c r="C305" s="26" t="s">
        <v>212</v>
      </c>
      <c r="D305" s="26"/>
      <c r="E305" s="19">
        <f>G305*E304</f>
        <v>10.039436619718311</v>
      </c>
      <c r="F305" s="19">
        <f>E305*(365.25/7)</f>
        <v>523.84346076458758</v>
      </c>
      <c r="G305" s="19">
        <v>0.50704225352112675</v>
      </c>
      <c r="I305" s="19">
        <f>F305*H308</f>
        <v>6.9306497980972701E-2</v>
      </c>
    </row>
    <row r="306" spans="1:9">
      <c r="C306" s="26" t="s">
        <v>213</v>
      </c>
      <c r="D306" s="26"/>
      <c r="E306" s="19">
        <f>G306*E304</f>
        <v>5.1591549295774657</v>
      </c>
      <c r="F306" s="19">
        <f>E306*(365.25/7)</f>
        <v>269.19733400402419</v>
      </c>
      <c r="G306" s="19">
        <v>0.26056338028169018</v>
      </c>
      <c r="I306" s="19">
        <f>F306*H308</f>
        <v>3.5615839240222082E-2</v>
      </c>
    </row>
    <row r="307" spans="1:9">
      <c r="C307" s="26" t="s">
        <v>214</v>
      </c>
      <c r="D307" s="26"/>
      <c r="E307" s="19">
        <f>G307*E304</f>
        <v>4.183098591549296</v>
      </c>
      <c r="F307" s="19">
        <f>E307*(365.25/7)</f>
        <v>218.26810865191149</v>
      </c>
      <c r="G307" s="19">
        <v>0.21126760563380284</v>
      </c>
      <c r="I307" s="19">
        <f>F307*H308</f>
        <v>2.8877707492071959E-2</v>
      </c>
    </row>
    <row r="308" spans="1:9">
      <c r="C308" s="26"/>
      <c r="D308" s="36" t="s">
        <v>165</v>
      </c>
      <c r="H308" s="25">
        <f>B482</f>
        <v>1.32303833438743E-4</v>
      </c>
    </row>
    <row r="309" spans="1:9">
      <c r="C309" s="26" t="s">
        <v>215</v>
      </c>
      <c r="D309" s="26"/>
      <c r="E309" s="19">
        <f>G309*E304</f>
        <v>0.41830985915492958</v>
      </c>
      <c r="F309" s="19">
        <f>E309*(365.25/7)</f>
        <v>21.826810865191149</v>
      </c>
      <c r="G309" s="19">
        <v>2.1126760563380281E-2</v>
      </c>
      <c r="I309" s="19">
        <f>F309*H310</f>
        <v>1.9409107374690792E-3</v>
      </c>
    </row>
    <row r="310" spans="1:9">
      <c r="C310" s="26"/>
      <c r="D310" s="36" t="s">
        <v>139</v>
      </c>
      <c r="H310" s="25">
        <f>B555</f>
        <v>8.8923239838230102E-5</v>
      </c>
    </row>
    <row r="311" spans="1:9" s="26" customFormat="1">
      <c r="B311" s="26" t="s">
        <v>47</v>
      </c>
      <c r="E311" s="26">
        <f>(E346-SUM(E343,E337,E331,E322,E314,E304))/2</f>
        <v>6.1499999999999986</v>
      </c>
      <c r="F311" s="26">
        <f>E311*(365.25/7)</f>
        <v>320.89821428571423</v>
      </c>
      <c r="G311" s="26">
        <v>1</v>
      </c>
      <c r="H311" s="27"/>
      <c r="I311" s="26">
        <f>E311*H313</f>
        <v>8.9937892325433403E-4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1.4624047532590801E-4</v>
      </c>
    </row>
    <row r="314" spans="1:9" s="26" customFormat="1">
      <c r="B314" s="26" t="s">
        <v>48</v>
      </c>
      <c r="E314" s="26">
        <f>E46</f>
        <v>30.1</v>
      </c>
      <c r="F314" s="26">
        <f>E314*(365.25/7)</f>
        <v>1570.575</v>
      </c>
      <c r="G314" s="26">
        <v>1.0050251256281406</v>
      </c>
      <c r="H314" s="27"/>
      <c r="I314" s="26">
        <f>SUM(I315,I316,I318,I320)</f>
        <v>0.34903794894464846</v>
      </c>
    </row>
    <row r="315" spans="1:9">
      <c r="A315" s="19"/>
      <c r="C315" s="26" t="s">
        <v>216</v>
      </c>
      <c r="D315" s="26"/>
      <c r="E315" s="19">
        <f>G315*E314</f>
        <v>6.352763819095478</v>
      </c>
      <c r="F315" s="19">
        <f>E315*(365.25/7)</f>
        <v>331.47814070351762</v>
      </c>
      <c r="G315" s="19">
        <v>0.21105527638190957</v>
      </c>
      <c r="I315" s="19">
        <f>F315*H317</f>
        <v>4.8475520856630636E-2</v>
      </c>
    </row>
    <row r="316" spans="1:9">
      <c r="A316" s="19"/>
      <c r="C316" s="26" t="s">
        <v>217</v>
      </c>
      <c r="D316" s="26"/>
      <c r="E316" s="19">
        <f>G316*E314</f>
        <v>6.8065326633165837</v>
      </c>
      <c r="F316" s="19">
        <f>E316*(365.25/7)</f>
        <v>355.15515075376891</v>
      </c>
      <c r="G316" s="19">
        <v>0.22613065326633167</v>
      </c>
      <c r="I316" s="19">
        <f>F316*H317</f>
        <v>5.1938058060675682E-2</v>
      </c>
    </row>
    <row r="317" spans="1:9">
      <c r="A317" s="19"/>
      <c r="D317" s="36" t="s">
        <v>169</v>
      </c>
      <c r="H317" s="25">
        <f>B485</f>
        <v>1.4624047532590801E-4</v>
      </c>
    </row>
    <row r="318" spans="1:9">
      <c r="A318" s="19"/>
      <c r="C318" s="26" t="s">
        <v>218</v>
      </c>
      <c r="D318" s="26"/>
      <c r="E318" s="19">
        <f>G318*E314</f>
        <v>8.4703517587939707</v>
      </c>
      <c r="F318" s="19">
        <f>E318*(365.25/7)</f>
        <v>441.97085427135687</v>
      </c>
      <c r="G318" s="19">
        <v>0.28140703517587939</v>
      </c>
      <c r="I318" s="19">
        <f>F318*H319</f>
        <v>0.18283616315048631</v>
      </c>
    </row>
    <row r="319" spans="1:9">
      <c r="A319" s="19"/>
      <c r="D319" s="6" t="s">
        <v>219</v>
      </c>
      <c r="H319" s="25">
        <f>B475</f>
        <v>4.1368375625563399E-4</v>
      </c>
    </row>
    <row r="320" spans="1:9">
      <c r="A320" s="19"/>
      <c r="C320" s="26" t="s">
        <v>220</v>
      </c>
      <c r="D320" s="26"/>
      <c r="E320" s="19">
        <f>G320*E314</f>
        <v>8.6216080402010054</v>
      </c>
      <c r="F320" s="19">
        <f>E320*(365.25/7)</f>
        <v>449.86319095477393</v>
      </c>
      <c r="G320" s="19">
        <v>0.28643216080402012</v>
      </c>
      <c r="I320" s="19">
        <f>F320*H321</f>
        <v>6.5788206876855854E-2</v>
      </c>
    </row>
    <row r="321" spans="1:9">
      <c r="A321" s="19"/>
      <c r="C321" s="36"/>
      <c r="D321" s="36" t="s">
        <v>169</v>
      </c>
      <c r="H321" s="25">
        <f>B485</f>
        <v>1.4624047532590801E-4</v>
      </c>
    </row>
    <row r="322" spans="1:9" s="26" customFormat="1">
      <c r="B322" s="26" t="s">
        <v>49</v>
      </c>
      <c r="E322" s="26">
        <f>E47</f>
        <v>44.2</v>
      </c>
      <c r="F322" s="26">
        <f>E322*(365.25/7)</f>
        <v>2306.2928571428574</v>
      </c>
      <c r="G322" s="26">
        <v>1.0000000000000002</v>
      </c>
      <c r="H322" s="27"/>
      <c r="I322" s="26">
        <f>SUM(I323,I325,I327,I329)</f>
        <v>0.16886287434305011</v>
      </c>
    </row>
    <row r="323" spans="1:9">
      <c r="A323" s="19"/>
      <c r="C323" s="26" t="s">
        <v>221</v>
      </c>
      <c r="D323" s="26"/>
      <c r="E323" s="19">
        <f>G323*E322</f>
        <v>12.225531914893619</v>
      </c>
      <c r="F323" s="19">
        <f>E323*(365.25/7)</f>
        <v>637.91079027355636</v>
      </c>
      <c r="G323" s="19">
        <v>0.27659574468085107</v>
      </c>
      <c r="I323" s="19">
        <f>F323*H324</f>
        <v>7.0239670306443874E-2</v>
      </c>
    </row>
    <row r="324" spans="1:9">
      <c r="A324" s="19"/>
      <c r="D324" s="6" t="s">
        <v>222</v>
      </c>
      <c r="H324" s="25">
        <f>B553</f>
        <v>1.10108923343847E-4</v>
      </c>
    </row>
    <row r="325" spans="1:9">
      <c r="A325" s="19"/>
      <c r="C325" s="26" t="s">
        <v>223</v>
      </c>
      <c r="D325" s="26"/>
      <c r="E325" s="19">
        <f>G325*E322</f>
        <v>22.83890577507599</v>
      </c>
      <c r="F325" s="19">
        <f>E325*(365.25/7)</f>
        <v>1191.7014763352151</v>
      </c>
      <c r="G325" s="19">
        <v>0.51671732522796354</v>
      </c>
      <c r="I325" s="19">
        <f>F325*H326</f>
        <v>7.6765741128729692E-2</v>
      </c>
    </row>
    <row r="326" spans="1:9">
      <c r="A326" s="19"/>
      <c r="D326" s="6" t="s">
        <v>224</v>
      </c>
      <c r="H326" s="25">
        <f>B552</f>
        <v>6.4416922067432405E-5</v>
      </c>
    </row>
    <row r="327" spans="1:9">
      <c r="A327" s="19"/>
      <c r="C327" s="26" t="s">
        <v>225</v>
      </c>
      <c r="D327" s="26"/>
      <c r="E327" s="19">
        <f>G327*E322</f>
        <v>3.0899696048632217</v>
      </c>
      <c r="F327" s="19">
        <f>E327*(365.25/7)</f>
        <v>161.23019973947027</v>
      </c>
      <c r="G327" s="19">
        <v>6.9908814589665649E-2</v>
      </c>
      <c r="I327" s="19">
        <f>F327*H328</f>
        <v>8.4671707726232635E-3</v>
      </c>
    </row>
    <row r="328" spans="1:9">
      <c r="A328" s="19"/>
      <c r="D328" s="6" t="s">
        <v>226</v>
      </c>
      <c r="H328" s="25">
        <f>B536</f>
        <v>5.2516034752206799E-5</v>
      </c>
    </row>
    <row r="329" spans="1:9">
      <c r="A329" s="19"/>
      <c r="C329" s="26" t="s">
        <v>227</v>
      </c>
      <c r="D329" s="26"/>
      <c r="E329" s="19">
        <f>G329*E322</f>
        <v>6.0455927051671745</v>
      </c>
      <c r="F329" s="19">
        <f>E329*(365.25/7)</f>
        <v>315.45039079461577</v>
      </c>
      <c r="G329" s="19">
        <v>0.13677811550151978</v>
      </c>
      <c r="I329" s="19">
        <f>F329*H330</f>
        <v>1.3390292135253289E-2</v>
      </c>
    </row>
    <row r="330" spans="1:9">
      <c r="A330" s="19"/>
      <c r="D330" s="6" t="s">
        <v>228</v>
      </c>
      <c r="H330" s="25">
        <f>B554</f>
        <v>4.2448171015173903E-5</v>
      </c>
    </row>
    <row r="331" spans="1:9" s="26" customFormat="1">
      <c r="B331" s="26" t="s">
        <v>229</v>
      </c>
      <c r="E331" s="26">
        <f>E48</f>
        <v>13.3</v>
      </c>
      <c r="F331" s="26">
        <f>E331*(365.25/7)</f>
        <v>693.97500000000002</v>
      </c>
      <c r="G331" s="26">
        <v>1.0098039215686276</v>
      </c>
      <c r="H331" s="27"/>
      <c r="I331" s="26">
        <f>SUM(I332:I334,I335)</f>
        <v>0.2759754193120218</v>
      </c>
    </row>
    <row r="332" spans="1:9">
      <c r="A332" s="19"/>
      <c r="C332" s="26" t="s">
        <v>230</v>
      </c>
      <c r="D332" s="26"/>
      <c r="E332" s="19">
        <f>G332*E331</f>
        <v>4.3029411764705889</v>
      </c>
      <c r="F332" s="19">
        <f>E332*(365.25/7)</f>
        <v>224.5213235294118</v>
      </c>
      <c r="G332" s="19">
        <v>0.3235294117647059</v>
      </c>
      <c r="I332" s="19">
        <f>F332*$H$336</f>
        <v>8.8419309099968146E-2</v>
      </c>
    </row>
    <row r="333" spans="1:9">
      <c r="A333" s="19"/>
      <c r="C333" s="26" t="s">
        <v>231</v>
      </c>
      <c r="D333" s="26"/>
      <c r="E333" s="19">
        <f>G333*E331</f>
        <v>4.3029411764705889</v>
      </c>
      <c r="F333" s="19">
        <f>E333*(365.25/7)</f>
        <v>224.5213235294118</v>
      </c>
      <c r="G333" s="19">
        <v>0.3235294117647059</v>
      </c>
      <c r="I333" s="19">
        <f>F333*$H$336</f>
        <v>8.8419309099968146E-2</v>
      </c>
    </row>
    <row r="334" spans="1:9">
      <c r="A334" s="19"/>
      <c r="C334" s="26" t="s">
        <v>232</v>
      </c>
      <c r="D334" s="26"/>
      <c r="E334" s="19">
        <f>G334*E331</f>
        <v>1.4343137254901963</v>
      </c>
      <c r="F334" s="19">
        <f>E334*(365.25/7)</f>
        <v>74.840441176470605</v>
      </c>
      <c r="G334" s="19">
        <v>0.10784313725490198</v>
      </c>
      <c r="I334" s="19">
        <f>F334*$H$336</f>
        <v>2.9473103033322717E-2</v>
      </c>
    </row>
    <row r="335" spans="1:9">
      <c r="A335" s="19"/>
      <c r="C335" s="26" t="s">
        <v>233</v>
      </c>
      <c r="D335" s="26"/>
      <c r="E335" s="19">
        <f>G335*E331</f>
        <v>3.3901960784313734</v>
      </c>
      <c r="F335" s="19">
        <f>E335*(365.25/7)</f>
        <v>176.89558823529416</v>
      </c>
      <c r="G335" s="19">
        <v>0.25490196078431376</v>
      </c>
      <c r="I335" s="19">
        <f>F335*$H$336</f>
        <v>6.9663698078762784E-2</v>
      </c>
    </row>
    <row r="336" spans="1:9">
      <c r="A336" s="19"/>
      <c r="C336" s="26"/>
      <c r="D336" s="36" t="s">
        <v>234</v>
      </c>
      <c r="H336" s="25">
        <f>B471</f>
        <v>3.9381252395114002E-4</v>
      </c>
    </row>
    <row r="337" spans="1:9" s="26" customFormat="1">
      <c r="B337" s="26" t="s">
        <v>51</v>
      </c>
      <c r="E337" s="26">
        <f>E49</f>
        <v>9.1</v>
      </c>
      <c r="F337" s="26">
        <f>E337*(365.25/7)</f>
        <v>474.82499999999999</v>
      </c>
      <c r="G337" s="26">
        <v>1</v>
      </c>
      <c r="H337" s="27"/>
      <c r="I337" s="26">
        <f>F337*H339</f>
        <v>4.6638778579528237E-2</v>
      </c>
    </row>
    <row r="338" spans="1:9">
      <c r="A338" s="19"/>
      <c r="C338" s="26" t="s">
        <v>51</v>
      </c>
      <c r="D338" s="26"/>
      <c r="E338" s="19">
        <f>G338*E337</f>
        <v>9.1</v>
      </c>
      <c r="F338" s="19">
        <f>E338*(365.25/7)</f>
        <v>474.82499999999999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9.8223089726800898E-5</v>
      </c>
    </row>
    <row r="340" spans="1:9" s="26" customFormat="1">
      <c r="B340" s="26" t="s">
        <v>52</v>
      </c>
      <c r="E340" s="26">
        <f>(E346-SUM(E343,E337,E331,E322,E314,E304))/2</f>
        <v>6.1499999999999986</v>
      </c>
      <c r="F340" s="26">
        <f>E340*(365.25/7)</f>
        <v>320.89821428571423</v>
      </c>
      <c r="G340" s="26">
        <v>1</v>
      </c>
      <c r="H340" s="27"/>
      <c r="I340" s="26">
        <f>F340*H342</f>
        <v>3.1519614094955892E-2</v>
      </c>
    </row>
    <row r="341" spans="1:9">
      <c r="A341" s="19"/>
      <c r="C341" s="26" t="s">
        <v>52</v>
      </c>
      <c r="D341" s="26"/>
      <c r="E341" s="19">
        <f>G341*E340</f>
        <v>6.1499999999999986</v>
      </c>
      <c r="F341" s="19">
        <f>E341*(365.25/7)</f>
        <v>320.89821428571423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9.8223089726800898E-5</v>
      </c>
    </row>
    <row r="343" spans="1:9" s="26" customFormat="1">
      <c r="B343" s="26" t="s">
        <v>53</v>
      </c>
      <c r="E343" s="26">
        <f>E51</f>
        <v>3.8</v>
      </c>
      <c r="F343" s="26">
        <f>E343*(365.25/7)</f>
        <v>198.27857142857144</v>
      </c>
      <c r="G343" s="26">
        <v>1</v>
      </c>
      <c r="H343" s="27"/>
      <c r="I343" s="26">
        <f>F343*H345</f>
        <v>1.9475533912330475E-2</v>
      </c>
    </row>
    <row r="344" spans="1:9">
      <c r="A344" s="19"/>
      <c r="C344" s="26" t="s">
        <v>53</v>
      </c>
      <c r="D344" s="26"/>
      <c r="E344" s="19">
        <f>G344*E343</f>
        <v>3.8</v>
      </c>
      <c r="F344" s="19">
        <f>E344*(365.25/7)</f>
        <v>198.27857142857144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9.8223089726800898E-5</v>
      </c>
    </row>
    <row r="346" spans="1:9" s="30" customFormat="1">
      <c r="A346" s="30" t="s">
        <v>236</v>
      </c>
      <c r="E346" s="30">
        <f>E43</f>
        <v>132.6</v>
      </c>
      <c r="F346" s="30">
        <f>E346*(365.25/7)</f>
        <v>6918.8785714285714</v>
      </c>
      <c r="H346" s="31"/>
      <c r="I346" s="30">
        <f>SUM(I304,I311,I314,I322,I331,I337,I340,I343)</f>
        <v>1.0281505035605252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3.824755326939E-5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5.6504860152661899E-5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9.3256242008266403E-5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8.2876669036578793E-5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29.3</v>
      </c>
      <c r="F364" s="26">
        <f>E364*(365.25/7)</f>
        <v>1528.832142857143</v>
      </c>
      <c r="G364" s="26">
        <v>0.98571428571428577</v>
      </c>
      <c r="H364" s="27"/>
      <c r="I364" s="26">
        <f>SUM(I365,I367,I369)</f>
        <v>8.4843529000668577E-2</v>
      </c>
    </row>
    <row r="365" spans="1:9">
      <c r="C365" s="26" t="s">
        <v>246</v>
      </c>
      <c r="D365" s="26"/>
      <c r="E365" s="19">
        <f>G365*E364</f>
        <v>10.603809523809524</v>
      </c>
      <c r="F365" s="19">
        <f>E365*(365.25/7)</f>
        <v>553.29163265306124</v>
      </c>
      <c r="G365" s="19">
        <v>0.3619047619047619</v>
      </c>
      <c r="I365" s="19">
        <f>F365*H366</f>
        <v>3.0089373874502747E-2</v>
      </c>
    </row>
    <row r="366" spans="1:9">
      <c r="C366" s="26"/>
      <c r="D366" s="36" t="s">
        <v>247</v>
      </c>
      <c r="H366" s="25">
        <f>B556</f>
        <v>5.4382484929733503E-5</v>
      </c>
    </row>
    <row r="367" spans="1:9">
      <c r="C367" s="26" t="s">
        <v>248</v>
      </c>
      <c r="D367" s="26">
        <f>F364-SUM(F365,F369)</f>
        <v>21.840459183673602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2.889576474062417E-3</v>
      </c>
    </row>
    <row r="368" spans="1:9">
      <c r="C368" s="26"/>
      <c r="D368" s="36" t="s">
        <v>165</v>
      </c>
      <c r="F368" s="26"/>
      <c r="H368" s="25">
        <f>B482</f>
        <v>1.32303833438743E-4</v>
      </c>
    </row>
    <row r="369" spans="1:9">
      <c r="C369" s="26" t="s">
        <v>249</v>
      </c>
      <c r="D369" s="26"/>
      <c r="E369" s="19">
        <f>G369*E364</f>
        <v>18.277619047619048</v>
      </c>
      <c r="F369" s="19">
        <f>E369*(365.25/7)</f>
        <v>953.70005102040818</v>
      </c>
      <c r="G369" s="19">
        <v>0.62380952380952381</v>
      </c>
      <c r="I369" s="19">
        <f>F369*H370</f>
        <v>5.1864578652103421E-2</v>
      </c>
    </row>
    <row r="370" spans="1:9">
      <c r="C370" s="26"/>
      <c r="D370" s="33" t="s">
        <v>247</v>
      </c>
      <c r="H370" s="25">
        <f>B556</f>
        <v>5.4382484929733503E-5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20.7</v>
      </c>
      <c r="F373" s="26">
        <f>E373*(365.25/7)</f>
        <v>1080.0964285714285</v>
      </c>
      <c r="G373" s="26">
        <v>0.99310344827586206</v>
      </c>
      <c r="H373" s="27"/>
      <c r="I373" s="26">
        <f>SUM(I374,I375)</f>
        <v>0.15686447845615584</v>
      </c>
    </row>
    <row r="374" spans="1:9">
      <c r="C374" s="26" t="s">
        <v>251</v>
      </c>
      <c r="D374" s="26"/>
      <c r="E374" s="19">
        <f>G374*E373</f>
        <v>4.4255172413793105</v>
      </c>
      <c r="F374" s="19">
        <f>E374*(365.25/7)</f>
        <v>230.91716748768474</v>
      </c>
      <c r="G374" s="19">
        <v>0.21379310344827587</v>
      </c>
      <c r="I374" s="19">
        <f>F374*H376</f>
        <v>3.3769436334311329E-2</v>
      </c>
    </row>
    <row r="375" spans="1:9">
      <c r="C375" s="26" t="s">
        <v>252</v>
      </c>
      <c r="D375" s="26"/>
      <c r="E375" s="19">
        <f>G375*E373</f>
        <v>16.131724137931034</v>
      </c>
      <c r="F375" s="19">
        <f>E375*(365.25/7)</f>
        <v>841.73032019704431</v>
      </c>
      <c r="G375" s="19">
        <v>0.77931034482758621</v>
      </c>
      <c r="I375" s="19">
        <f>F375*H376</f>
        <v>0.12309504212184451</v>
      </c>
    </row>
    <row r="376" spans="1:9">
      <c r="C376" s="26"/>
      <c r="D376" s="36" t="s">
        <v>169</v>
      </c>
      <c r="H376" s="25">
        <f>B485</f>
        <v>1.4624047532590801E-4</v>
      </c>
      <c r="I376" s="40"/>
    </row>
    <row r="377" spans="1:9" s="26" customFormat="1">
      <c r="B377" s="26" t="s">
        <v>59</v>
      </c>
      <c r="E377" s="26">
        <f>E57</f>
        <v>56.6</v>
      </c>
      <c r="F377" s="26">
        <f>E377*(365.25/7)</f>
        <v>2953.3071428571429</v>
      </c>
      <c r="G377" s="26">
        <v>0.99760191846522783</v>
      </c>
      <c r="H377" s="27"/>
      <c r="I377" s="26">
        <f>SUM(I378,I380,I381,I382,I383,I384,I385)</f>
        <v>9.1961199935756549E-2</v>
      </c>
    </row>
    <row r="378" spans="1:9">
      <c r="A378" s="19"/>
      <c r="C378" s="26" t="s">
        <v>253</v>
      </c>
      <c r="D378" s="26"/>
      <c r="E378" s="19">
        <f>G378*E377</f>
        <v>9.3654676258992815</v>
      </c>
      <c r="F378" s="19">
        <f>E378*(365.25/7)</f>
        <v>488.67672147995899</v>
      </c>
      <c r="G378" s="19">
        <v>0.16546762589928057</v>
      </c>
      <c r="I378" s="19">
        <f>F378*H379</f>
        <v>1.4549996718497079E-2</v>
      </c>
    </row>
    <row r="379" spans="1:9">
      <c r="A379" s="19"/>
      <c r="C379" s="26"/>
      <c r="D379" s="6" t="s">
        <v>253</v>
      </c>
      <c r="H379" s="25">
        <f>B524</f>
        <v>2.9774278329510701E-5</v>
      </c>
    </row>
    <row r="380" spans="1:9">
      <c r="A380" s="19"/>
      <c r="C380" s="26" t="s">
        <v>254</v>
      </c>
      <c r="D380" s="26"/>
      <c r="E380" s="19">
        <f>G380*E377</f>
        <v>3.6647482014388491</v>
      </c>
      <c r="F380" s="19">
        <f t="shared" ref="F380:F385" si="2">E380*(365.25/7)</f>
        <v>191.22132579650565</v>
      </c>
      <c r="G380" s="19">
        <v>6.4748201438848921E-2</v>
      </c>
      <c r="I380" s="19">
        <f>F380*H386</f>
        <v>6.0233501062420909E-3</v>
      </c>
    </row>
    <row r="381" spans="1:9">
      <c r="A381" s="19"/>
      <c r="C381" s="26" t="s">
        <v>255</v>
      </c>
      <c r="D381" s="26"/>
      <c r="E381" s="19">
        <f>G381*E377</f>
        <v>2.8503597122302158</v>
      </c>
      <c r="F381" s="19">
        <f t="shared" si="2"/>
        <v>148.72769784172661</v>
      </c>
      <c r="G381" s="19">
        <v>5.0359712230215826E-2</v>
      </c>
      <c r="I381" s="19">
        <f>F381*H386</f>
        <v>4.6848278604105145E-3</v>
      </c>
    </row>
    <row r="382" spans="1:9">
      <c r="A382" s="19"/>
      <c r="C382" s="26" t="s">
        <v>256</v>
      </c>
      <c r="D382" s="26"/>
      <c r="E382" s="19">
        <f>G382*E377</f>
        <v>9.3654676258992815</v>
      </c>
      <c r="F382" s="19">
        <f t="shared" si="2"/>
        <v>488.67672147995899</v>
      </c>
      <c r="G382" s="19">
        <v>0.16546762589928057</v>
      </c>
      <c r="I382" s="19">
        <f>F382*$H$386</f>
        <v>1.5393005827063124E-2</v>
      </c>
    </row>
    <row r="383" spans="1:9">
      <c r="A383" s="19"/>
      <c r="C383" s="26" t="s">
        <v>257</v>
      </c>
      <c r="D383" s="26"/>
      <c r="E383" s="19">
        <f>G383*E377</f>
        <v>12.351558752997601</v>
      </c>
      <c r="F383" s="19">
        <f t="shared" si="2"/>
        <v>644.48669064748196</v>
      </c>
      <c r="G383" s="19">
        <v>0.21822541966426856</v>
      </c>
      <c r="I383" s="19">
        <f>F383*H386</f>
        <v>2.0300920728445564E-2</v>
      </c>
    </row>
    <row r="384" spans="1:9">
      <c r="A384" s="19"/>
      <c r="C384" s="26" t="s">
        <v>258</v>
      </c>
      <c r="D384" s="26"/>
      <c r="E384" s="19">
        <f>G384*E377</f>
        <v>15.337649880095922</v>
      </c>
      <c r="F384" s="19">
        <f t="shared" si="2"/>
        <v>800.29665981500511</v>
      </c>
      <c r="G384" s="19">
        <v>0.27098321342925658</v>
      </c>
      <c r="I384" s="19">
        <f>F384*H386</f>
        <v>2.5208835629828008E-2</v>
      </c>
    </row>
    <row r="385" spans="1:9">
      <c r="A385" s="19"/>
      <c r="C385" s="26" t="s">
        <v>259</v>
      </c>
      <c r="D385" s="26"/>
      <c r="E385" s="19">
        <f>G385*E377</f>
        <v>3.5290167865707436</v>
      </c>
      <c r="F385" s="19">
        <f t="shared" si="2"/>
        <v>184.13905447070917</v>
      </c>
      <c r="G385" s="19">
        <v>6.235011990407674E-2</v>
      </c>
      <c r="I385" s="19">
        <f>F385*H386</f>
        <v>5.8002630652701625E-3</v>
      </c>
    </row>
    <row r="386" spans="1:9">
      <c r="A386" s="19"/>
      <c r="C386" s="26"/>
      <c r="D386" s="6" t="s">
        <v>260</v>
      </c>
      <c r="H386" s="25">
        <f>B525</f>
        <v>3.1499363792990501E-5</v>
      </c>
    </row>
    <row r="387" spans="1:9" s="26" customFormat="1">
      <c r="B387" s="26" t="s">
        <v>60</v>
      </c>
      <c r="E387" s="26">
        <f>E58</f>
        <v>6.4</v>
      </c>
      <c r="F387" s="26">
        <f>E387*(365.25/7)</f>
        <v>333.94285714285718</v>
      </c>
      <c r="G387" s="26">
        <v>1</v>
      </c>
      <c r="H387" s="27"/>
      <c r="I387" s="26">
        <f>F387*H390</f>
        <v>9.6973064953868055E-3</v>
      </c>
    </row>
    <row r="388" spans="1:9">
      <c r="A388" s="19"/>
      <c r="C388" s="26" t="s">
        <v>261</v>
      </c>
      <c r="D388" s="26"/>
      <c r="E388" s="19">
        <f>G388*E387</f>
        <v>6.4</v>
      </c>
      <c r="F388" s="19">
        <f>E388*(365.25/7)</f>
        <v>333.94285714285718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2.9038819929717501E-5</v>
      </c>
    </row>
    <row r="391" spans="1:9" s="26" customFormat="1">
      <c r="B391" s="26" t="s">
        <v>61</v>
      </c>
      <c r="E391" s="26">
        <f>E400-SUM(E364,E373,E377,E387)</f>
        <v>13.200000000000003</v>
      </c>
      <c r="F391" s="26">
        <f>E391*(365.25/7)</f>
        <v>688.75714285714298</v>
      </c>
      <c r="G391" s="26">
        <v>1</v>
      </c>
      <c r="H391" s="27"/>
      <c r="I391" s="26">
        <f>SUM(I392,I394,I398)</f>
        <v>3.9760019494505874E-2</v>
      </c>
    </row>
    <row r="392" spans="1:9">
      <c r="A392" s="19"/>
      <c r="C392" s="26" t="s">
        <v>265</v>
      </c>
      <c r="D392" s="26"/>
      <c r="E392" s="19">
        <f>G392*E391</f>
        <v>2.4444444444444451</v>
      </c>
      <c r="F392" s="19">
        <f>E392*(365.25/7)</f>
        <v>127.54761904761908</v>
      </c>
      <c r="G392" s="19">
        <v>0.1851851851851852</v>
      </c>
      <c r="I392" s="19">
        <f>F392*H393</f>
        <v>1.0287520638855484E-2</v>
      </c>
    </row>
    <row r="393" spans="1:9">
      <c r="A393" s="19"/>
      <c r="C393" s="26"/>
      <c r="D393" s="36" t="s">
        <v>266</v>
      </c>
      <c r="H393" s="25">
        <f>B557</f>
        <v>8.0656312643630801E-5</v>
      </c>
    </row>
    <row r="394" spans="1:9">
      <c r="C394" s="26" t="s">
        <v>267</v>
      </c>
      <c r="D394" s="26"/>
      <c r="E394" s="19">
        <f>G394*E391</f>
        <v>2.770370370370371</v>
      </c>
      <c r="F394" s="19">
        <f>E394*(365.25/7)</f>
        <v>144.55396825396829</v>
      </c>
      <c r="G394" s="19">
        <v>0.20987654320987656</v>
      </c>
      <c r="I394" s="19">
        <f>F394*H395</f>
        <v>7.5914012203947973E-3</v>
      </c>
    </row>
    <row r="395" spans="1:9">
      <c r="C395" s="26"/>
      <c r="D395" s="36" t="s">
        <v>226</v>
      </c>
      <c r="H395" s="25">
        <f>B536</f>
        <v>5.2516034752206799E-5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5.5162550217499002E-5</v>
      </c>
    </row>
    <row r="398" spans="1:9">
      <c r="C398" s="26" t="s">
        <v>269</v>
      </c>
      <c r="D398" s="26"/>
      <c r="E398" s="19">
        <f>G398*E391</f>
        <v>7.9851851851851876</v>
      </c>
      <c r="F398" s="19">
        <f>E398*(365.25/7)</f>
        <v>416.65555555555568</v>
      </c>
      <c r="G398" s="19">
        <v>0.60493827160493829</v>
      </c>
      <c r="I398" s="19">
        <f>F398*H399</f>
        <v>2.1881097635255593E-2</v>
      </c>
    </row>
    <row r="399" spans="1:9">
      <c r="C399" s="26"/>
      <c r="D399" s="36" t="s">
        <v>226</v>
      </c>
      <c r="H399" s="25">
        <f>B536</f>
        <v>5.2516034752206799E-5</v>
      </c>
    </row>
    <row r="400" spans="1:9" s="30" customFormat="1">
      <c r="A400" s="30" t="s">
        <v>270</v>
      </c>
      <c r="E400" s="30">
        <f>E53</f>
        <v>126.2</v>
      </c>
      <c r="F400" s="30">
        <f>E400*(365.25/7)</f>
        <v>6584.9357142857143</v>
      </c>
      <c r="H400" s="31"/>
      <c r="I400" s="30">
        <f>SUM(I364,I371,I373,I377,I387,I391)</f>
        <v>0.38312653338247366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107.4</v>
      </c>
      <c r="F403" s="26">
        <f>E403*(365.25/7)</f>
        <v>5603.9785714285717</v>
      </c>
      <c r="G403" s="26">
        <v>0.9659574468085107</v>
      </c>
      <c r="H403" s="27"/>
      <c r="I403" s="26">
        <f>F403*H408</f>
        <v>0.16273292462570982</v>
      </c>
    </row>
    <row r="404" spans="1:9">
      <c r="C404" s="26" t="s">
        <v>271</v>
      </c>
      <c r="D404" s="26"/>
      <c r="E404" s="19">
        <f>G404*E403</f>
        <v>98.868936170212777</v>
      </c>
      <c r="F404" s="19">
        <f>E404*(365.25/7)</f>
        <v>5158.8398480243168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4.8748936170212769</v>
      </c>
      <c r="F405" s="19">
        <f>E405*(365.25/7)</f>
        <v>254.36498480243165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3.3514893617021282</v>
      </c>
      <c r="F407" s="19">
        <f>E407*(365.25/7)</f>
        <v>174.87592705167177</v>
      </c>
      <c r="G407" s="19">
        <v>3.1205673758865252E-2</v>
      </c>
    </row>
    <row r="408" spans="1:9">
      <c r="C408" s="26"/>
      <c r="D408" s="36" t="s">
        <v>264</v>
      </c>
      <c r="H408" s="25">
        <f>B523</f>
        <v>2.9038819929717501E-5</v>
      </c>
    </row>
    <row r="409" spans="1:9" s="26" customFormat="1">
      <c r="B409" s="26" t="s">
        <v>64</v>
      </c>
      <c r="E409" s="26">
        <f>E62</f>
        <v>16.399999999999999</v>
      </c>
      <c r="F409" s="26">
        <f>E409*(365.25/7)</f>
        <v>855.7285714285714</v>
      </c>
      <c r="G409" s="26">
        <v>1</v>
      </c>
      <c r="H409" s="27"/>
      <c r="I409" s="26">
        <f>F409*H411</f>
        <v>2.4849347894428685E-2</v>
      </c>
    </row>
    <row r="410" spans="1:9">
      <c r="C410" s="26" t="s">
        <v>64</v>
      </c>
      <c r="D410" s="26"/>
      <c r="E410" s="19">
        <f>G410*E409</f>
        <v>16.399999999999999</v>
      </c>
      <c r="F410" s="19">
        <f>E410*(365.25/7)</f>
        <v>855.7285714285714</v>
      </c>
      <c r="G410" s="19">
        <v>1</v>
      </c>
    </row>
    <row r="411" spans="1:9">
      <c r="C411" s="26"/>
      <c r="D411" s="36" t="s">
        <v>264</v>
      </c>
      <c r="H411" s="25">
        <f>B523</f>
        <v>2.9038819929717501E-5</v>
      </c>
    </row>
    <row r="412" spans="1:9" s="26" customFormat="1">
      <c r="B412" s="26" t="s">
        <v>65</v>
      </c>
      <c r="E412" s="26">
        <f>E63</f>
        <v>3.9</v>
      </c>
      <c r="F412" s="26">
        <f>E412*(365.25/7)</f>
        <v>203.49642857142857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3.9</v>
      </c>
      <c r="F413" s="19">
        <f>E413*(365.25/7)</f>
        <v>203.49642857142857</v>
      </c>
      <c r="G413" s="19">
        <v>1</v>
      </c>
    </row>
    <row r="414" spans="1:9" s="26" customFormat="1">
      <c r="B414" s="26" t="s">
        <v>66</v>
      </c>
      <c r="E414" s="26">
        <f>E424-SUM(E418,E412,E409,E403)</f>
        <v>1.1999999999999886</v>
      </c>
      <c r="F414" s="26">
        <f>E414*(365.25/7)</f>
        <v>62.614285714285124</v>
      </c>
      <c r="G414" s="26">
        <v>1</v>
      </c>
      <c r="H414" s="27"/>
      <c r="I414" s="26">
        <f>F414*AVERAGE(H416:H417)</f>
        <v>3.8727144095033225E-3</v>
      </c>
    </row>
    <row r="415" spans="1:9">
      <c r="C415" s="26" t="s">
        <v>66</v>
      </c>
      <c r="D415" s="26"/>
      <c r="E415" s="19">
        <f>G415*E414</f>
        <v>1.1999999999999886</v>
      </c>
      <c r="F415" s="19">
        <f>E415*(365.25/7)</f>
        <v>62.614285714285124</v>
      </c>
      <c r="G415" s="19">
        <v>1</v>
      </c>
    </row>
    <row r="416" spans="1:9">
      <c r="C416" s="26"/>
      <c r="D416" s="4" t="s">
        <v>144</v>
      </c>
      <c r="H416" s="25">
        <f>B541</f>
        <v>6.1464811934113902E-5</v>
      </c>
    </row>
    <row r="417" spans="1:12">
      <c r="C417" s="26"/>
      <c r="D417" s="4" t="s">
        <v>275</v>
      </c>
      <c r="H417" s="25">
        <f>B542</f>
        <v>6.2235853667179795E-5</v>
      </c>
    </row>
    <row r="418" spans="1:12" s="26" customFormat="1">
      <c r="B418" s="26" t="s">
        <v>67</v>
      </c>
      <c r="E418" s="26">
        <f>E65</f>
        <v>8.3000000000000007</v>
      </c>
      <c r="F418" s="26">
        <f>E418*(365.25/7)</f>
        <v>433.08214285714291</v>
      </c>
      <c r="G418" s="26">
        <v>1</v>
      </c>
      <c r="H418" s="27"/>
      <c r="I418" s="26">
        <f>F418*AVERAGE(H420:H422)</f>
        <v>0.28371407129693277</v>
      </c>
    </row>
    <row r="419" spans="1:12">
      <c r="C419" s="26" t="s">
        <v>67</v>
      </c>
      <c r="D419" s="26"/>
      <c r="E419" s="19">
        <f>G419*E418</f>
        <v>8.3000000000000007</v>
      </c>
      <c r="F419" s="19">
        <f>E419*(365.25/7)</f>
        <v>433.08214285714291</v>
      </c>
      <c r="G419" s="19">
        <v>1</v>
      </c>
    </row>
    <row r="420" spans="1:12">
      <c r="C420" s="26"/>
      <c r="D420" s="6" t="s">
        <v>224</v>
      </c>
      <c r="H420" s="25">
        <f>B552</f>
        <v>6.4416922067432405E-5</v>
      </c>
    </row>
    <row r="421" spans="1:12">
      <c r="C421" s="26"/>
      <c r="D421" s="33" t="s">
        <v>193</v>
      </c>
      <c r="H421" s="25">
        <f>B511</f>
        <v>1.81334312242693E-3</v>
      </c>
    </row>
    <row r="422" spans="1:12">
      <c r="C422" s="26"/>
      <c r="D422" s="29" t="s">
        <v>276</v>
      </c>
      <c r="F422" s="26"/>
      <c r="H422" s="25">
        <f>B510</f>
        <v>8.75535292208143E-5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137.19999999999999</v>
      </c>
      <c r="F424" s="30">
        <f>E424*(365.25/7)</f>
        <v>7158.9</v>
      </c>
      <c r="H424" s="31"/>
      <c r="I424" s="30">
        <f>SUM(I403,I409,I412,I414,I418)</f>
        <v>0.47516905822657463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1290.0999999999999</v>
      </c>
      <c r="F428" s="30">
        <f>E428*(365.25/7)</f>
        <v>67315.574999999997</v>
      </c>
      <c r="H428" s="31"/>
      <c r="I428" s="39">
        <f>SUM(I424,I400,I361,I346,I301,I289,I251,I234,I200,I154,I135,I122)</f>
        <v>17.668561101446368</v>
      </c>
    </row>
    <row r="431" spans="1:12" s="42" customFormat="1">
      <c r="A431" s="26" t="s">
        <v>280</v>
      </c>
      <c r="B431" s="26" t="s">
        <v>370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2.0979866645338889</v>
      </c>
      <c r="C432" s="19">
        <v>1.4982849187858709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0.28051737667500237</v>
      </c>
      <c r="C433" s="19">
        <v>0.229285161174478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0.40065809535859293</v>
      </c>
      <c r="C434" s="19">
        <v>0.25503283659360526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5.1421968488778491</v>
      </c>
      <c r="C435" s="19">
        <v>4.174658317559186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0.52221854338039653</v>
      </c>
      <c r="C436" s="19">
        <v>0.39644429579190527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0.12352979944836126</v>
      </c>
      <c r="C437" s="19">
        <v>9.638855451511924E-2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7.1339279443773629</v>
      </c>
      <c r="C438" s="19">
        <v>5.1148730855003457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8.1079733625342737E-2</v>
      </c>
      <c r="C439" s="19">
        <v>7.5589227765231581E-2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1.0281505035605252</v>
      </c>
      <c r="C440" s="19">
        <v>0.7514937726202322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0.38312653338247366</v>
      </c>
      <c r="C442" s="19">
        <v>0.2707198582401249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0.47516905822657463</v>
      </c>
      <c r="C443" s="19">
        <v>0.38261028950942422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17.668561101446372</v>
      </c>
      <c r="C444" s="26">
        <v>13.245380318055522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>
      <c r="A450" s="44" t="s">
        <v>316</v>
      </c>
      <c r="B450" s="43"/>
    </row>
    <row r="451" spans="1:2">
      <c r="A451" s="44" t="s">
        <v>317</v>
      </c>
      <c r="B451" s="43" t="s">
        <v>318</v>
      </c>
    </row>
    <row r="452" spans="1:2">
      <c r="A452" s="45" t="s">
        <v>81</v>
      </c>
      <c r="B452" s="42">
        <v>2.0753625014341401E-4</v>
      </c>
    </row>
    <row r="453" spans="1:2">
      <c r="A453" s="45" t="s">
        <v>85</v>
      </c>
      <c r="B453" s="42">
        <v>1.8123600379630399E-4</v>
      </c>
    </row>
    <row r="454" spans="1:2">
      <c r="A454" s="45" t="s">
        <v>93</v>
      </c>
      <c r="B454" s="42">
        <v>1.4866358173675799E-4</v>
      </c>
    </row>
    <row r="455" spans="1:2">
      <c r="A455" s="45" t="s">
        <v>86</v>
      </c>
      <c r="B455" s="42">
        <v>2.9047921153145501E-4</v>
      </c>
    </row>
    <row r="456" spans="1:2">
      <c r="A456" s="45" t="s">
        <v>319</v>
      </c>
      <c r="B456" s="42">
        <v>2.8815986355312199E-4</v>
      </c>
    </row>
    <row r="457" spans="1:2">
      <c r="A457" s="45" t="s">
        <v>89</v>
      </c>
      <c r="B457" s="42">
        <v>5.8372345228633899E-4</v>
      </c>
    </row>
    <row r="458" spans="1:2">
      <c r="A458" s="45" t="s">
        <v>320</v>
      </c>
      <c r="B458" s="42">
        <v>2.8808688751685098E-4</v>
      </c>
    </row>
    <row r="459" spans="1:2">
      <c r="A459" s="45" t="s">
        <v>152</v>
      </c>
      <c r="B459" s="42">
        <v>2.53969779965583E-4</v>
      </c>
    </row>
    <row r="460" spans="1:2">
      <c r="A460" s="45" t="s">
        <v>321</v>
      </c>
      <c r="B460" s="42">
        <v>1.46572502077181E-4</v>
      </c>
    </row>
    <row r="461" spans="1:2">
      <c r="A461" s="45" t="s">
        <v>322</v>
      </c>
      <c r="B461" s="42">
        <v>2.7242293436714299E-4</v>
      </c>
    </row>
    <row r="462" spans="1:2">
      <c r="A462" s="45" t="s">
        <v>323</v>
      </c>
      <c r="B462" s="42">
        <v>1.7922815925589799E-4</v>
      </c>
    </row>
    <row r="463" spans="1:2">
      <c r="A463" s="45" t="s">
        <v>87</v>
      </c>
      <c r="B463" s="42">
        <v>2.21286919110788E-4</v>
      </c>
    </row>
    <row r="464" spans="1:2">
      <c r="A464" s="45" t="s">
        <v>90</v>
      </c>
      <c r="B464" s="42">
        <v>3.3330348984453301E-4</v>
      </c>
    </row>
    <row r="465" spans="1:2">
      <c r="A465" s="45" t="s">
        <v>94</v>
      </c>
      <c r="B465" s="42">
        <v>2.4173711069267601E-4</v>
      </c>
    </row>
    <row r="466" spans="1:2">
      <c r="A466" s="45" t="s">
        <v>82</v>
      </c>
      <c r="B466" s="42">
        <v>1.8436804730104599E-4</v>
      </c>
    </row>
    <row r="467" spans="1:2">
      <c r="A467" s="45" t="s">
        <v>101</v>
      </c>
      <c r="B467" s="42">
        <v>1.6096116897416801E-4</v>
      </c>
    </row>
    <row r="468" spans="1:2">
      <c r="A468" s="45" t="s">
        <v>125</v>
      </c>
      <c r="B468" s="42">
        <v>1.9783800273003599E-4</v>
      </c>
    </row>
    <row r="469" spans="1:2">
      <c r="A469" s="45" t="s">
        <v>126</v>
      </c>
      <c r="B469" s="42">
        <v>9.1374598860871899E-5</v>
      </c>
    </row>
    <row r="470" spans="1:2">
      <c r="A470" s="45" t="s">
        <v>134</v>
      </c>
      <c r="B470" s="42">
        <v>2.4622324151349502E-4</v>
      </c>
    </row>
    <row r="471" spans="1:2">
      <c r="A471" s="45" t="s">
        <v>234</v>
      </c>
      <c r="B471" s="42">
        <v>3.9381252395114002E-4</v>
      </c>
    </row>
    <row r="472" spans="1:2">
      <c r="A472" s="45" t="s">
        <v>324</v>
      </c>
      <c r="B472" s="42">
        <v>1.8101149752481699E-4</v>
      </c>
    </row>
    <row r="473" spans="1:2">
      <c r="A473" s="45" t="s">
        <v>154</v>
      </c>
      <c r="B473" s="42">
        <v>1.7979330347713199E-4</v>
      </c>
    </row>
    <row r="474" spans="1:2">
      <c r="A474" s="45" t="s">
        <v>325</v>
      </c>
      <c r="B474" s="42">
        <v>6.1980890843304896E-4</v>
      </c>
    </row>
    <row r="475" spans="1:2">
      <c r="A475" s="45" t="s">
        <v>219</v>
      </c>
      <c r="B475" s="42">
        <v>4.1368375625563399E-4</v>
      </c>
    </row>
    <row r="476" spans="1:2">
      <c r="A476" s="45" t="s">
        <v>173</v>
      </c>
      <c r="B476" s="42">
        <v>1.3154789046745599E-4</v>
      </c>
    </row>
    <row r="477" spans="1:2">
      <c r="A477" s="45" t="s">
        <v>326</v>
      </c>
      <c r="B477" s="42">
        <v>1.5918692023663599E-4</v>
      </c>
    </row>
    <row r="478" spans="1:2">
      <c r="A478" s="45" t="s">
        <v>133</v>
      </c>
      <c r="B478" s="42">
        <v>4.6337524758036899E-4</v>
      </c>
    </row>
    <row r="479" spans="1:2">
      <c r="A479" s="45" t="s">
        <v>132</v>
      </c>
      <c r="B479" s="42">
        <v>8.3899075325234501E-4</v>
      </c>
    </row>
    <row r="480" spans="1:2">
      <c r="A480" s="45" t="s">
        <v>327</v>
      </c>
      <c r="B480" s="42">
        <v>1.9411468544791501E-4</v>
      </c>
    </row>
    <row r="481" spans="1:2">
      <c r="A481" s="45" t="s">
        <v>190</v>
      </c>
      <c r="B481" s="42">
        <v>9.9021399008583497E-5</v>
      </c>
    </row>
    <row r="482" spans="1:2">
      <c r="A482" s="45" t="s">
        <v>165</v>
      </c>
      <c r="B482" s="42">
        <v>1.32303833438743E-4</v>
      </c>
    </row>
    <row r="483" spans="1:2">
      <c r="A483" s="45" t="s">
        <v>328</v>
      </c>
      <c r="B483" s="42">
        <v>1.17251066520812E-4</v>
      </c>
    </row>
    <row r="484" spans="1:2">
      <c r="A484" s="45" t="s">
        <v>160</v>
      </c>
      <c r="B484" s="42">
        <v>1.73504178510735E-4</v>
      </c>
    </row>
    <row r="485" spans="1:2">
      <c r="A485" s="45" t="s">
        <v>169</v>
      </c>
      <c r="B485" s="42">
        <v>1.4624047532590801E-4</v>
      </c>
    </row>
    <row r="486" spans="1:2">
      <c r="A486" s="45" t="s">
        <v>329</v>
      </c>
      <c r="B486" s="42">
        <v>1.8430994317117501E-3</v>
      </c>
    </row>
    <row r="487" spans="1:2">
      <c r="A487" s="45" t="s">
        <v>330</v>
      </c>
      <c r="B487" s="42">
        <v>4.5915903845058001E-4</v>
      </c>
    </row>
    <row r="488" spans="1:2">
      <c r="A488" s="45" t="s">
        <v>150</v>
      </c>
      <c r="B488" s="42">
        <v>6.9813314876405498E-4</v>
      </c>
    </row>
    <row r="489" spans="1:2">
      <c r="A489" s="45" t="s">
        <v>140</v>
      </c>
      <c r="B489" s="42">
        <v>1.2032980248552E-4</v>
      </c>
    </row>
    <row r="490" spans="1:2">
      <c r="A490" s="45" t="s">
        <v>331</v>
      </c>
      <c r="B490" s="42">
        <v>8.5690273896221405E-5</v>
      </c>
    </row>
    <row r="491" spans="1:2">
      <c r="A491" s="45" t="s">
        <v>142</v>
      </c>
      <c r="B491" s="42">
        <v>1.5953121990601601E-4</v>
      </c>
    </row>
    <row r="492" spans="1:2">
      <c r="A492" s="45" t="s">
        <v>332</v>
      </c>
      <c r="B492" s="42">
        <v>1.3408117941004401E-4</v>
      </c>
    </row>
    <row r="493" spans="1:2">
      <c r="A493" s="45" t="s">
        <v>333</v>
      </c>
      <c r="B493" s="42">
        <v>1.7270742253927801E-4</v>
      </c>
    </row>
    <row r="494" spans="1:2">
      <c r="A494" s="45" t="s">
        <v>334</v>
      </c>
      <c r="B494" s="42">
        <v>1.5740430761049999E-4</v>
      </c>
    </row>
    <row r="495" spans="1:2">
      <c r="A495" s="45" t="s">
        <v>335</v>
      </c>
      <c r="B495" s="42">
        <v>1.1560552369626E-4</v>
      </c>
    </row>
    <row r="496" spans="1:2">
      <c r="A496" s="45" t="s">
        <v>336</v>
      </c>
      <c r="B496" s="42">
        <v>2.1329899787379499E-4</v>
      </c>
    </row>
    <row r="497" spans="1:2">
      <c r="A497" s="45" t="s">
        <v>337</v>
      </c>
      <c r="B497" s="42">
        <v>1.01459236774059E-4</v>
      </c>
    </row>
    <row r="498" spans="1:2">
      <c r="A498" s="45" t="s">
        <v>338</v>
      </c>
      <c r="B498" s="42">
        <v>1.0828964063666499E-4</v>
      </c>
    </row>
    <row r="499" spans="1:2">
      <c r="A499" s="45" t="s">
        <v>339</v>
      </c>
      <c r="B499" s="42">
        <v>2.3891685819187701E-4</v>
      </c>
    </row>
    <row r="500" spans="1:2">
      <c r="A500" s="45" t="s">
        <v>340</v>
      </c>
      <c r="B500" s="42">
        <v>1.3782992892101399E-4</v>
      </c>
    </row>
    <row r="501" spans="1:2">
      <c r="A501" s="45" t="s">
        <v>341</v>
      </c>
      <c r="B501" s="42">
        <v>6.5889773886861405E-5</v>
      </c>
    </row>
    <row r="502" spans="1:2">
      <c r="A502" s="45" t="s">
        <v>342</v>
      </c>
      <c r="B502" s="42">
        <v>8.3250596301136104E-5</v>
      </c>
    </row>
    <row r="503" spans="1:2">
      <c r="A503" s="45" t="s">
        <v>343</v>
      </c>
      <c r="B503" s="42">
        <v>1.4476978251170501E-4</v>
      </c>
    </row>
    <row r="504" spans="1:2">
      <c r="A504" s="45" t="s">
        <v>344</v>
      </c>
      <c r="B504" s="42">
        <v>9.0988016740602099E-5</v>
      </c>
    </row>
    <row r="505" spans="1:2">
      <c r="A505" s="45" t="s">
        <v>345</v>
      </c>
      <c r="B505" s="42">
        <v>1.0916971520976299E-4</v>
      </c>
    </row>
    <row r="506" spans="1:2">
      <c r="A506" s="45" t="s">
        <v>346</v>
      </c>
      <c r="B506" s="42">
        <v>1.07206144858949E-4</v>
      </c>
    </row>
    <row r="507" spans="1:2">
      <c r="A507" s="45" t="s">
        <v>347</v>
      </c>
      <c r="B507" s="42">
        <v>9.6305357477517104E-5</v>
      </c>
    </row>
    <row r="508" spans="1:2">
      <c r="A508" s="45" t="s">
        <v>348</v>
      </c>
      <c r="B508" s="42">
        <v>1.29789743274594E-4</v>
      </c>
    </row>
    <row r="509" spans="1:2">
      <c r="A509" s="45" t="s">
        <v>235</v>
      </c>
      <c r="B509" s="42">
        <v>9.8223089726800898E-5</v>
      </c>
    </row>
    <row r="510" spans="1:2">
      <c r="A510" s="45" t="s">
        <v>276</v>
      </c>
      <c r="B510" s="42">
        <v>8.75535292208143E-5</v>
      </c>
    </row>
    <row r="511" spans="1:2">
      <c r="A511" s="45" t="s">
        <v>193</v>
      </c>
      <c r="B511" s="42">
        <v>1.81334312242693E-3</v>
      </c>
    </row>
    <row r="512" spans="1:2">
      <c r="A512" s="45" t="s">
        <v>199</v>
      </c>
      <c r="B512" s="42">
        <v>1.6495583889185E-3</v>
      </c>
    </row>
    <row r="513" spans="1:2">
      <c r="A513" s="45" t="s">
        <v>205</v>
      </c>
      <c r="B513" s="42">
        <v>5.2202933843232299E-4</v>
      </c>
    </row>
    <row r="514" spans="1:2">
      <c r="A514" s="45" t="s">
        <v>202</v>
      </c>
      <c r="B514" s="42">
        <v>8.1088028214834705E-4</v>
      </c>
    </row>
    <row r="515" spans="1:2">
      <c r="A515" s="45" t="s">
        <v>209</v>
      </c>
      <c r="B515" s="42">
        <v>2.1634600555183199E-4</v>
      </c>
    </row>
    <row r="516" spans="1:2">
      <c r="A516" s="45" t="s">
        <v>197</v>
      </c>
      <c r="B516" s="42">
        <v>2.1767459002886499E-4</v>
      </c>
    </row>
    <row r="517" spans="1:2">
      <c r="A517" s="45" t="s">
        <v>349</v>
      </c>
      <c r="B517" s="42">
        <v>1.55696551277535E-4</v>
      </c>
    </row>
    <row r="518" spans="1:2">
      <c r="A518" s="45" t="s">
        <v>350</v>
      </c>
      <c r="B518" s="42">
        <v>1.7709815444404199E-4</v>
      </c>
    </row>
    <row r="519" spans="1:2">
      <c r="A519" s="45" t="s">
        <v>351</v>
      </c>
      <c r="B519" s="42">
        <v>6.8257427748858002E-5</v>
      </c>
    </row>
    <row r="520" spans="1:2">
      <c r="A520" s="45" t="s">
        <v>352</v>
      </c>
      <c r="B520" s="42">
        <v>5.5276259038110898E-5</v>
      </c>
    </row>
    <row r="521" spans="1:2">
      <c r="A521" s="45" t="s">
        <v>353</v>
      </c>
      <c r="B521" s="42">
        <v>3.59388633311674E-5</v>
      </c>
    </row>
    <row r="522" spans="1:2">
      <c r="A522" s="45" t="s">
        <v>354</v>
      </c>
      <c r="B522" s="42">
        <v>4.0180647813054398E-5</v>
      </c>
    </row>
    <row r="523" spans="1:2">
      <c r="A523" s="45" t="s">
        <v>355</v>
      </c>
      <c r="B523" s="42">
        <v>2.9038819929717501E-5</v>
      </c>
    </row>
    <row r="524" spans="1:2">
      <c r="A524" s="45" t="s">
        <v>253</v>
      </c>
      <c r="B524" s="42">
        <v>2.9774278329510701E-5</v>
      </c>
    </row>
    <row r="525" spans="1:2">
      <c r="A525" s="45" t="s">
        <v>260</v>
      </c>
      <c r="B525" s="42">
        <v>3.1499363792990501E-5</v>
      </c>
    </row>
    <row r="526" spans="1:2">
      <c r="A526" s="45" t="s">
        <v>356</v>
      </c>
      <c r="B526" s="42">
        <v>8.1188736822408096E-5</v>
      </c>
    </row>
    <row r="527" spans="1:2">
      <c r="A527" s="45" t="s">
        <v>357</v>
      </c>
      <c r="B527" s="42">
        <v>4.0120799665927201E-5</v>
      </c>
    </row>
    <row r="528" spans="1:2">
      <c r="A528" s="45" t="s">
        <v>167</v>
      </c>
      <c r="B528" s="42">
        <v>5.4328844022477301E-5</v>
      </c>
    </row>
    <row r="529" spans="1:2">
      <c r="A529" s="45" t="s">
        <v>128</v>
      </c>
      <c r="B529" s="42">
        <v>5.8936399512656897E-5</v>
      </c>
    </row>
    <row r="530" spans="1:2">
      <c r="A530" s="45" t="s">
        <v>358</v>
      </c>
      <c r="B530" s="42">
        <v>1.20016191811748E-4</v>
      </c>
    </row>
    <row r="531" spans="1:2">
      <c r="A531" s="45" t="s">
        <v>268</v>
      </c>
      <c r="B531" s="42">
        <v>5.5162550217499002E-5</v>
      </c>
    </row>
    <row r="532" spans="1:2">
      <c r="A532" s="45" t="s">
        <v>156</v>
      </c>
      <c r="B532" s="42">
        <v>5.0620074646983798E-5</v>
      </c>
    </row>
    <row r="533" spans="1:2">
      <c r="A533" s="45" t="s">
        <v>359</v>
      </c>
      <c r="B533" s="42">
        <v>7.9149640560297998E-5</v>
      </c>
    </row>
    <row r="534" spans="1:2">
      <c r="A534" s="45" t="s">
        <v>360</v>
      </c>
      <c r="B534" s="42">
        <v>3.1201166973153398E-5</v>
      </c>
    </row>
    <row r="535" spans="1:2">
      <c r="A535" s="45" t="s">
        <v>361</v>
      </c>
      <c r="B535" s="42">
        <v>6.9243030430243694E-5</v>
      </c>
    </row>
    <row r="536" spans="1:2">
      <c r="A536" s="45" t="s">
        <v>226</v>
      </c>
      <c r="B536" s="42">
        <v>5.2516034752206799E-5</v>
      </c>
    </row>
    <row r="537" spans="1:2">
      <c r="A537" s="45" t="s">
        <v>362</v>
      </c>
      <c r="B537" s="42">
        <v>5.05135625216514E-5</v>
      </c>
    </row>
    <row r="538" spans="1:2">
      <c r="A538" s="45" t="s">
        <v>363</v>
      </c>
      <c r="B538" s="42">
        <v>9.8108930097961204E-5</v>
      </c>
    </row>
    <row r="539" spans="1:2">
      <c r="A539" s="45" t="s">
        <v>364</v>
      </c>
      <c r="B539" s="42">
        <v>5.2344475160434103E-5</v>
      </c>
    </row>
    <row r="540" spans="1:2">
      <c r="A540" s="45" t="s">
        <v>146</v>
      </c>
      <c r="B540" s="42">
        <v>7.6233566213980704E-5</v>
      </c>
    </row>
    <row r="541" spans="1:2">
      <c r="A541" s="45" t="s">
        <v>144</v>
      </c>
      <c r="B541" s="42">
        <v>6.1464811934113902E-5</v>
      </c>
    </row>
    <row r="542" spans="1:2">
      <c r="A542" s="45" t="s">
        <v>275</v>
      </c>
      <c r="B542" s="42">
        <v>6.2235853667179795E-5</v>
      </c>
    </row>
    <row r="543" spans="1:2">
      <c r="A543" s="45" t="s">
        <v>365</v>
      </c>
      <c r="B543" s="42">
        <v>9.5774710652273093E-5</v>
      </c>
    </row>
    <row r="544" spans="1:2">
      <c r="A544" s="45" t="s">
        <v>366</v>
      </c>
      <c r="B544" s="42">
        <v>4.8364818460676599E-5</v>
      </c>
    </row>
    <row r="545" spans="1:2">
      <c r="A545" s="45" t="s">
        <v>238</v>
      </c>
      <c r="B545" s="42">
        <v>3.824755326939E-5</v>
      </c>
    </row>
    <row r="546" spans="1:2">
      <c r="A546" s="45" t="s">
        <v>240</v>
      </c>
      <c r="B546" s="42">
        <v>5.6504860152661899E-5</v>
      </c>
    </row>
    <row r="547" spans="1:2">
      <c r="A547" s="45" t="s">
        <v>242</v>
      </c>
      <c r="B547" s="42">
        <v>9.3256242008266403E-5</v>
      </c>
    </row>
    <row r="548" spans="1:2">
      <c r="A548" s="45" t="s">
        <v>244</v>
      </c>
      <c r="B548" s="42">
        <v>8.2876669036578793E-5</v>
      </c>
    </row>
    <row r="549" spans="1:2">
      <c r="A549" s="45" t="s">
        <v>184</v>
      </c>
      <c r="B549" s="42">
        <v>6.5598012079341302E-5</v>
      </c>
    </row>
    <row r="550" spans="1:2">
      <c r="A550" s="45" t="s">
        <v>183</v>
      </c>
      <c r="B550" s="42">
        <v>4.2735705438346799E-5</v>
      </c>
    </row>
    <row r="551" spans="1:2">
      <c r="A551" s="45" t="s">
        <v>367</v>
      </c>
      <c r="B551" s="42">
        <v>7.3897970134956405E-5</v>
      </c>
    </row>
    <row r="552" spans="1:2">
      <c r="A552" s="45" t="s">
        <v>224</v>
      </c>
      <c r="B552" s="42">
        <v>6.4416922067432405E-5</v>
      </c>
    </row>
    <row r="553" spans="1:2">
      <c r="A553" s="45" t="s">
        <v>222</v>
      </c>
      <c r="B553" s="42">
        <v>1.10108923343847E-4</v>
      </c>
    </row>
    <row r="554" spans="1:2">
      <c r="A554" s="45" t="s">
        <v>228</v>
      </c>
      <c r="B554" s="42">
        <v>4.2448171015173903E-5</v>
      </c>
    </row>
    <row r="555" spans="1:2">
      <c r="A555" s="45" t="s">
        <v>139</v>
      </c>
      <c r="B555" s="42">
        <v>8.8923239838230102E-5</v>
      </c>
    </row>
    <row r="556" spans="1:2">
      <c r="A556" s="45" t="s">
        <v>175</v>
      </c>
      <c r="B556" s="42">
        <v>5.4382484929733503E-5</v>
      </c>
    </row>
    <row r="557" spans="1:2">
      <c r="A557" s="45" t="s">
        <v>368</v>
      </c>
      <c r="B557" s="42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5.xml><?xml version="1.0" encoding="utf-8"?>
<worksheet xmlns="http://schemas.openxmlformats.org/spreadsheetml/2006/main" xmlns:r="http://schemas.openxmlformats.org/officeDocument/2006/relationships">
  <dimension ref="A1:L557"/>
  <sheetViews>
    <sheetView topLeftCell="A407" workbookViewId="0">
      <selection activeCell="B432" sqref="B432:B444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9" t="s">
        <v>0</v>
      </c>
      <c r="B1" s="50"/>
      <c r="C1" s="50"/>
      <c r="D1" s="51"/>
      <c r="E1" s="18" t="s">
        <v>1</v>
      </c>
      <c r="H1" s="20"/>
    </row>
    <row r="2" spans="1:8" ht="12.75">
      <c r="A2" s="52" t="s">
        <v>2</v>
      </c>
      <c r="B2" s="53"/>
      <c r="C2" s="54"/>
      <c r="D2" s="21" t="s">
        <v>3</v>
      </c>
      <c r="E2" s="21" t="s">
        <v>3</v>
      </c>
      <c r="H2" s="20"/>
    </row>
    <row r="3" spans="1:8" ht="12.75">
      <c r="A3" s="55" t="s">
        <v>4</v>
      </c>
      <c r="B3" s="56"/>
      <c r="C3" s="57"/>
      <c r="D3" s="21" t="s">
        <v>3</v>
      </c>
      <c r="E3" s="13">
        <v>1214.3</v>
      </c>
      <c r="H3" s="20"/>
    </row>
    <row r="4" spans="1:8" ht="12.75">
      <c r="A4" s="58" t="s">
        <v>4</v>
      </c>
      <c r="B4" s="61" t="s">
        <v>5</v>
      </c>
      <c r="C4" s="62"/>
      <c r="D4" s="21" t="s">
        <v>3</v>
      </c>
      <c r="E4" s="11">
        <v>237.8</v>
      </c>
      <c r="H4" s="20"/>
    </row>
    <row r="5" spans="1:8" ht="12.75">
      <c r="A5" s="59"/>
      <c r="B5" s="46" t="s">
        <v>5</v>
      </c>
      <c r="C5" s="24" t="s">
        <v>6</v>
      </c>
      <c r="D5" s="21" t="s">
        <v>3</v>
      </c>
      <c r="E5" s="13">
        <v>24.9</v>
      </c>
      <c r="H5" s="20"/>
    </row>
    <row r="6" spans="1:8" ht="12.75">
      <c r="A6" s="59"/>
      <c r="B6" s="47"/>
      <c r="C6" s="24" t="s">
        <v>7</v>
      </c>
      <c r="D6" s="21" t="s">
        <v>3</v>
      </c>
      <c r="E6" s="11">
        <v>36.6</v>
      </c>
      <c r="H6" s="20"/>
    </row>
    <row r="7" spans="1:8" ht="12.75">
      <c r="A7" s="59"/>
      <c r="B7" s="47"/>
      <c r="C7" s="24" t="s">
        <v>8</v>
      </c>
      <c r="D7" s="21" t="s">
        <v>3</v>
      </c>
      <c r="E7" s="13">
        <v>118.1</v>
      </c>
      <c r="H7" s="20"/>
    </row>
    <row r="8" spans="1:8" ht="12.75">
      <c r="A8" s="59"/>
      <c r="B8" s="47"/>
      <c r="C8" s="24" t="s">
        <v>9</v>
      </c>
      <c r="D8" s="21" t="s">
        <v>3</v>
      </c>
      <c r="E8" s="11">
        <v>12.4</v>
      </c>
      <c r="H8" s="20"/>
    </row>
    <row r="9" spans="1:8" ht="21">
      <c r="A9" s="59"/>
      <c r="B9" s="48"/>
      <c r="C9" s="24" t="s">
        <v>10</v>
      </c>
      <c r="D9" s="21" t="s">
        <v>3</v>
      </c>
      <c r="E9" s="13">
        <v>45.9</v>
      </c>
      <c r="H9" s="20"/>
    </row>
    <row r="10" spans="1:8" ht="12.75" customHeight="1">
      <c r="A10" s="59"/>
      <c r="B10" s="61" t="s">
        <v>11</v>
      </c>
      <c r="C10" s="62"/>
      <c r="D10" s="21" t="s">
        <v>3</v>
      </c>
      <c r="E10" s="11">
        <v>26.1</v>
      </c>
      <c r="H10" s="20"/>
    </row>
    <row r="11" spans="1:8" ht="12.75" customHeight="1">
      <c r="A11" s="59"/>
      <c r="B11" s="46" t="s">
        <v>11</v>
      </c>
      <c r="C11" s="24" t="s">
        <v>12</v>
      </c>
      <c r="D11" s="21" t="s">
        <v>3</v>
      </c>
      <c r="E11" s="13">
        <v>15.6</v>
      </c>
      <c r="H11" s="20"/>
    </row>
    <row r="12" spans="1:8" ht="12.75">
      <c r="A12" s="59"/>
      <c r="B12" s="47"/>
      <c r="C12" s="24" t="s">
        <v>13</v>
      </c>
      <c r="D12" s="21" t="s">
        <v>3</v>
      </c>
      <c r="E12" s="11">
        <v>10.5</v>
      </c>
      <c r="H12" s="20"/>
    </row>
    <row r="13" spans="1:8" ht="12.75">
      <c r="A13" s="59"/>
      <c r="B13" s="48"/>
      <c r="C13" s="24" t="s">
        <v>14</v>
      </c>
      <c r="D13" s="21" t="s">
        <v>3</v>
      </c>
      <c r="E13" s="13" t="s">
        <v>15</v>
      </c>
      <c r="H13" s="20"/>
    </row>
    <row r="14" spans="1:8" ht="12.75">
      <c r="A14" s="59"/>
      <c r="B14" s="61" t="s">
        <v>16</v>
      </c>
      <c r="C14" s="62"/>
      <c r="D14" s="21" t="s">
        <v>3</v>
      </c>
      <c r="E14" s="11">
        <v>43</v>
      </c>
      <c r="H14" s="20"/>
    </row>
    <row r="15" spans="1:8" ht="12.75">
      <c r="A15" s="59"/>
      <c r="B15" s="46" t="s">
        <v>16</v>
      </c>
      <c r="C15" s="24" t="s">
        <v>17</v>
      </c>
      <c r="D15" s="21" t="s">
        <v>3</v>
      </c>
      <c r="E15" s="13">
        <v>35.200000000000003</v>
      </c>
      <c r="H15" s="20"/>
    </row>
    <row r="16" spans="1:8" ht="12.75">
      <c r="A16" s="59"/>
      <c r="B16" s="48"/>
      <c r="C16" s="24" t="s">
        <v>18</v>
      </c>
      <c r="D16" s="21" t="s">
        <v>3</v>
      </c>
      <c r="E16" s="11">
        <v>7.7</v>
      </c>
      <c r="H16" s="20"/>
    </row>
    <row r="17" spans="1:8" ht="12.75">
      <c r="A17" s="59"/>
      <c r="B17" s="61" t="s">
        <v>19</v>
      </c>
      <c r="C17" s="62"/>
      <c r="D17" s="21" t="s">
        <v>3</v>
      </c>
      <c r="E17" s="13">
        <v>276.39999999999998</v>
      </c>
      <c r="H17" s="20"/>
    </row>
    <row r="18" spans="1:8" ht="12.75">
      <c r="A18" s="59"/>
      <c r="B18" s="46" t="s">
        <v>19</v>
      </c>
      <c r="C18" s="24" t="s">
        <v>20</v>
      </c>
      <c r="D18" s="21" t="s">
        <v>3</v>
      </c>
      <c r="E18" s="11">
        <v>99.5</v>
      </c>
      <c r="H18" s="20"/>
    </row>
    <row r="19" spans="1:8" ht="12.75">
      <c r="A19" s="59"/>
      <c r="B19" s="47"/>
      <c r="C19" s="24" t="s">
        <v>21</v>
      </c>
      <c r="D19" s="21" t="s">
        <v>3</v>
      </c>
      <c r="E19" s="13">
        <v>73.3</v>
      </c>
      <c r="H19" s="20"/>
    </row>
    <row r="20" spans="1:8" ht="12.75">
      <c r="A20" s="59"/>
      <c r="B20" s="47"/>
      <c r="C20" s="24" t="s">
        <v>22</v>
      </c>
      <c r="D20" s="21" t="s">
        <v>3</v>
      </c>
      <c r="E20" s="11" t="s">
        <v>15</v>
      </c>
      <c r="H20" s="20"/>
    </row>
    <row r="21" spans="1:8" ht="12.75">
      <c r="A21" s="59"/>
      <c r="B21" s="47"/>
      <c r="C21" s="24" t="s">
        <v>23</v>
      </c>
      <c r="D21" s="21" t="s">
        <v>3</v>
      </c>
      <c r="E21" s="13">
        <v>24.3</v>
      </c>
      <c r="H21" s="20"/>
    </row>
    <row r="22" spans="1:8" ht="12.75">
      <c r="A22" s="59"/>
      <c r="B22" s="47"/>
      <c r="C22" s="24" t="s">
        <v>24</v>
      </c>
      <c r="D22" s="21" t="s">
        <v>3</v>
      </c>
      <c r="E22" s="11">
        <v>46.9</v>
      </c>
      <c r="H22" s="20"/>
    </row>
    <row r="23" spans="1:8" ht="12.75">
      <c r="A23" s="59"/>
      <c r="B23" s="48"/>
      <c r="C23" s="24" t="s">
        <v>25</v>
      </c>
      <c r="D23" s="21" t="s">
        <v>3</v>
      </c>
      <c r="E23" s="13" t="s">
        <v>15</v>
      </c>
      <c r="H23" s="20"/>
    </row>
    <row r="24" spans="1:8" ht="12.75">
      <c r="A24" s="59"/>
      <c r="B24" s="61" t="s">
        <v>26</v>
      </c>
      <c r="C24" s="62"/>
      <c r="D24" s="21" t="s">
        <v>3</v>
      </c>
      <c r="E24" s="11">
        <v>66.400000000000006</v>
      </c>
      <c r="H24" s="20"/>
    </row>
    <row r="25" spans="1:8" ht="21">
      <c r="A25" s="59"/>
      <c r="B25" s="46" t="s">
        <v>26</v>
      </c>
      <c r="C25" s="24" t="s">
        <v>27</v>
      </c>
      <c r="D25" s="21" t="s">
        <v>3</v>
      </c>
      <c r="E25" s="13">
        <v>27.6</v>
      </c>
      <c r="H25" s="20"/>
    </row>
    <row r="26" spans="1:8" ht="12.75">
      <c r="A26" s="59"/>
      <c r="B26" s="47"/>
      <c r="C26" s="24" t="s">
        <v>28</v>
      </c>
      <c r="D26" s="21" t="s">
        <v>3</v>
      </c>
      <c r="E26" s="11" t="s">
        <v>15</v>
      </c>
      <c r="H26" s="20"/>
    </row>
    <row r="27" spans="1:8" ht="12.75">
      <c r="A27" s="59"/>
      <c r="B27" s="47"/>
      <c r="C27" s="24" t="s">
        <v>29</v>
      </c>
      <c r="D27" s="21" t="s">
        <v>3</v>
      </c>
      <c r="E27" s="13">
        <v>9.4</v>
      </c>
      <c r="H27" s="20"/>
    </row>
    <row r="28" spans="1:8" ht="21">
      <c r="A28" s="59"/>
      <c r="B28" s="47"/>
      <c r="C28" s="24" t="s">
        <v>30</v>
      </c>
      <c r="D28" s="21" t="s">
        <v>3</v>
      </c>
      <c r="E28" s="11">
        <v>4</v>
      </c>
      <c r="H28" s="20"/>
    </row>
    <row r="29" spans="1:8" ht="21">
      <c r="A29" s="59"/>
      <c r="B29" s="47"/>
      <c r="C29" s="24" t="s">
        <v>31</v>
      </c>
      <c r="D29" s="21" t="s">
        <v>3</v>
      </c>
      <c r="E29" s="13">
        <v>5</v>
      </c>
      <c r="H29" s="20"/>
    </row>
    <row r="30" spans="1:8" ht="21">
      <c r="A30" s="59"/>
      <c r="B30" s="48"/>
      <c r="C30" s="24" t="s">
        <v>32</v>
      </c>
      <c r="D30" s="21" t="s">
        <v>3</v>
      </c>
      <c r="E30" s="11">
        <v>11</v>
      </c>
      <c r="H30" s="20"/>
    </row>
    <row r="31" spans="1:8" ht="12.75">
      <c r="A31" s="59"/>
      <c r="B31" s="61" t="s">
        <v>33</v>
      </c>
      <c r="C31" s="62"/>
      <c r="D31" s="21" t="s">
        <v>3</v>
      </c>
      <c r="E31" s="13">
        <v>22.1</v>
      </c>
      <c r="H31" s="20"/>
    </row>
    <row r="32" spans="1:8" ht="21">
      <c r="A32" s="59"/>
      <c r="B32" s="46" t="s">
        <v>33</v>
      </c>
      <c r="C32" s="24" t="s">
        <v>34</v>
      </c>
      <c r="D32" s="21" t="s">
        <v>3</v>
      </c>
      <c r="E32" s="11">
        <v>7.1</v>
      </c>
      <c r="H32" s="20"/>
    </row>
    <row r="33" spans="1:8" ht="12.75">
      <c r="A33" s="59"/>
      <c r="B33" s="47"/>
      <c r="C33" s="24" t="s">
        <v>35</v>
      </c>
      <c r="D33" s="21" t="s">
        <v>3</v>
      </c>
      <c r="E33" s="13" t="s">
        <v>15</v>
      </c>
      <c r="H33" s="20"/>
    </row>
    <row r="34" spans="1:8" ht="12.75">
      <c r="A34" s="59"/>
      <c r="B34" s="48"/>
      <c r="C34" s="24" t="s">
        <v>36</v>
      </c>
      <c r="D34" s="21" t="s">
        <v>3</v>
      </c>
      <c r="E34" s="11" t="s">
        <v>15</v>
      </c>
      <c r="H34" s="20"/>
    </row>
    <row r="35" spans="1:8" ht="12.75">
      <c r="A35" s="59"/>
      <c r="B35" s="61" t="s">
        <v>37</v>
      </c>
      <c r="C35" s="62"/>
      <c r="D35" s="21" t="s">
        <v>3</v>
      </c>
      <c r="E35" s="13">
        <v>173.2</v>
      </c>
      <c r="H35" s="20"/>
    </row>
    <row r="36" spans="1:8" ht="12.75">
      <c r="A36" s="59"/>
      <c r="B36" s="46" t="s">
        <v>37</v>
      </c>
      <c r="C36" s="24" t="s">
        <v>38</v>
      </c>
      <c r="D36" s="21" t="s">
        <v>3</v>
      </c>
      <c r="E36" s="11">
        <v>53.7</v>
      </c>
      <c r="H36" s="20"/>
    </row>
    <row r="37" spans="1:8" ht="21">
      <c r="A37" s="59"/>
      <c r="B37" s="47"/>
      <c r="C37" s="24" t="s">
        <v>39</v>
      </c>
      <c r="D37" s="21" t="s">
        <v>3</v>
      </c>
      <c r="E37" s="13">
        <v>96.6</v>
      </c>
      <c r="H37" s="20"/>
    </row>
    <row r="38" spans="1:8" ht="12.75">
      <c r="A38" s="59"/>
      <c r="B38" s="48"/>
      <c r="C38" s="24" t="s">
        <v>40</v>
      </c>
      <c r="D38" s="21" t="s">
        <v>3</v>
      </c>
      <c r="E38" s="11">
        <v>23</v>
      </c>
      <c r="H38" s="20"/>
    </row>
    <row r="39" spans="1:8" ht="12.75">
      <c r="A39" s="59"/>
      <c r="B39" s="61" t="s">
        <v>41</v>
      </c>
      <c r="C39" s="62"/>
      <c r="D39" s="21" t="s">
        <v>3</v>
      </c>
      <c r="E39" s="13">
        <v>37.1</v>
      </c>
      <c r="H39" s="20"/>
    </row>
    <row r="40" spans="1:8" ht="12.75">
      <c r="A40" s="59"/>
      <c r="B40" s="46" t="s">
        <v>41</v>
      </c>
      <c r="C40" s="24" t="s">
        <v>42</v>
      </c>
      <c r="D40" s="21" t="s">
        <v>3</v>
      </c>
      <c r="E40" s="11">
        <v>0.9</v>
      </c>
      <c r="H40" s="20"/>
    </row>
    <row r="41" spans="1:8" ht="12.75">
      <c r="A41" s="59"/>
      <c r="B41" s="47"/>
      <c r="C41" s="24" t="s">
        <v>43</v>
      </c>
      <c r="D41" s="21" t="s">
        <v>3</v>
      </c>
      <c r="E41" s="13" t="s">
        <v>15</v>
      </c>
      <c r="H41" s="20"/>
    </row>
    <row r="42" spans="1:8" ht="12.75">
      <c r="A42" s="59"/>
      <c r="B42" s="48"/>
      <c r="C42" s="24" t="s">
        <v>44</v>
      </c>
      <c r="D42" s="21" t="s">
        <v>3</v>
      </c>
      <c r="E42" s="11">
        <v>35.299999999999997</v>
      </c>
      <c r="H42" s="20"/>
    </row>
    <row r="43" spans="1:8" ht="12.75">
      <c r="A43" s="59"/>
      <c r="B43" s="61" t="s">
        <v>45</v>
      </c>
      <c r="C43" s="62"/>
      <c r="D43" s="21" t="s">
        <v>3</v>
      </c>
      <c r="E43" s="13">
        <v>113.1</v>
      </c>
      <c r="H43" s="20"/>
    </row>
    <row r="44" spans="1:8" ht="21">
      <c r="A44" s="59"/>
      <c r="B44" s="46" t="s">
        <v>45</v>
      </c>
      <c r="C44" s="24" t="s">
        <v>46</v>
      </c>
      <c r="D44" s="21" t="s">
        <v>3</v>
      </c>
      <c r="E44" s="11">
        <v>17.5</v>
      </c>
      <c r="H44" s="20"/>
    </row>
    <row r="45" spans="1:8" ht="21">
      <c r="A45" s="59"/>
      <c r="B45" s="47"/>
      <c r="C45" s="24" t="s">
        <v>47</v>
      </c>
      <c r="D45" s="21" t="s">
        <v>3</v>
      </c>
      <c r="E45" s="13" t="s">
        <v>15</v>
      </c>
      <c r="H45" s="20"/>
    </row>
    <row r="46" spans="1:8" ht="21">
      <c r="A46" s="59"/>
      <c r="B46" s="47"/>
      <c r="C46" s="24" t="s">
        <v>48</v>
      </c>
      <c r="D46" s="21" t="s">
        <v>3</v>
      </c>
      <c r="E46" s="11">
        <v>25.9</v>
      </c>
      <c r="H46" s="20"/>
    </row>
    <row r="47" spans="1:8" ht="12.75">
      <c r="A47" s="59"/>
      <c r="B47" s="47"/>
      <c r="C47" s="24" t="s">
        <v>49</v>
      </c>
      <c r="D47" s="21" t="s">
        <v>3</v>
      </c>
      <c r="E47" s="13">
        <v>42.8</v>
      </c>
      <c r="H47" s="20"/>
    </row>
    <row r="48" spans="1:8" ht="12.75">
      <c r="A48" s="59"/>
      <c r="B48" s="47"/>
      <c r="C48" s="24" t="s">
        <v>50</v>
      </c>
      <c r="D48" s="21" t="s">
        <v>3</v>
      </c>
      <c r="E48" s="11">
        <v>9.5</v>
      </c>
      <c r="H48" s="20"/>
    </row>
    <row r="49" spans="1:8" ht="12.75">
      <c r="A49" s="59"/>
      <c r="B49" s="47"/>
      <c r="C49" s="24" t="s">
        <v>51</v>
      </c>
      <c r="D49" s="21" t="s">
        <v>3</v>
      </c>
      <c r="E49" s="13">
        <v>6.6</v>
      </c>
      <c r="H49" s="20"/>
    </row>
    <row r="50" spans="1:8" ht="12.75">
      <c r="A50" s="59"/>
      <c r="B50" s="47"/>
      <c r="C50" s="24" t="s">
        <v>52</v>
      </c>
      <c r="D50" s="21" t="s">
        <v>3</v>
      </c>
      <c r="E50" s="11" t="s">
        <v>15</v>
      </c>
      <c r="H50" s="20"/>
    </row>
    <row r="51" spans="1:8" ht="21">
      <c r="A51" s="59"/>
      <c r="B51" s="48"/>
      <c r="C51" s="24" t="s">
        <v>53</v>
      </c>
      <c r="D51" s="21" t="s">
        <v>3</v>
      </c>
      <c r="E51" s="13">
        <v>4.0999999999999996</v>
      </c>
      <c r="H51" s="20"/>
    </row>
    <row r="52" spans="1:8" ht="12.75">
      <c r="A52" s="59"/>
      <c r="B52" s="55" t="s">
        <v>54</v>
      </c>
      <c r="C52" s="57"/>
      <c r="D52" s="21" t="s">
        <v>3</v>
      </c>
      <c r="E52" s="11" t="s">
        <v>15</v>
      </c>
      <c r="H52" s="20"/>
    </row>
    <row r="53" spans="1:8" ht="12.75">
      <c r="A53" s="59"/>
      <c r="B53" s="61" t="s">
        <v>55</v>
      </c>
      <c r="C53" s="62"/>
      <c r="D53" s="21" t="s">
        <v>3</v>
      </c>
      <c r="E53" s="13">
        <v>105.3</v>
      </c>
      <c r="H53" s="20"/>
    </row>
    <row r="54" spans="1:8" ht="12.75">
      <c r="A54" s="59"/>
      <c r="B54" s="46" t="s">
        <v>55</v>
      </c>
      <c r="C54" s="24" t="s">
        <v>56</v>
      </c>
      <c r="D54" s="21" t="s">
        <v>3</v>
      </c>
      <c r="E54" s="11">
        <v>28.7</v>
      </c>
      <c r="H54" s="20"/>
    </row>
    <row r="55" spans="1:8" ht="12.75">
      <c r="A55" s="59"/>
      <c r="B55" s="47"/>
      <c r="C55" s="24" t="s">
        <v>57</v>
      </c>
      <c r="D55" s="21" t="s">
        <v>3</v>
      </c>
      <c r="E55" s="13" t="s">
        <v>15</v>
      </c>
      <c r="H55" s="20"/>
    </row>
    <row r="56" spans="1:8" ht="12.75">
      <c r="A56" s="59"/>
      <c r="B56" s="47"/>
      <c r="C56" s="24" t="s">
        <v>58</v>
      </c>
      <c r="D56" s="21" t="s">
        <v>3</v>
      </c>
      <c r="E56" s="11">
        <v>23.3</v>
      </c>
      <c r="H56" s="20"/>
    </row>
    <row r="57" spans="1:8" ht="12.75">
      <c r="A57" s="59"/>
      <c r="B57" s="47"/>
      <c r="C57" s="24" t="s">
        <v>59</v>
      </c>
      <c r="D57" s="21" t="s">
        <v>3</v>
      </c>
      <c r="E57" s="13">
        <v>40.799999999999997</v>
      </c>
      <c r="H57" s="20"/>
    </row>
    <row r="58" spans="1:8" ht="12.75">
      <c r="A58" s="59"/>
      <c r="B58" s="47"/>
      <c r="C58" s="24" t="s">
        <v>60</v>
      </c>
      <c r="D58" s="21" t="s">
        <v>3</v>
      </c>
      <c r="E58" s="11">
        <v>5.8</v>
      </c>
      <c r="H58" s="20"/>
    </row>
    <row r="59" spans="1:8" ht="12.75">
      <c r="A59" s="59"/>
      <c r="B59" s="48"/>
      <c r="C59" s="24" t="s">
        <v>61</v>
      </c>
      <c r="D59" s="21" t="s">
        <v>3</v>
      </c>
      <c r="E59" s="13" t="s">
        <v>15</v>
      </c>
      <c r="H59" s="20"/>
    </row>
    <row r="60" spans="1:8" ht="12.75">
      <c r="A60" s="59"/>
      <c r="B60" s="61" t="s">
        <v>62</v>
      </c>
      <c r="C60" s="62"/>
      <c r="D60" s="21" t="s">
        <v>3</v>
      </c>
      <c r="E60" s="11">
        <v>117.6</v>
      </c>
      <c r="H60" s="20"/>
    </row>
    <row r="61" spans="1:8" ht="12.75">
      <c r="A61" s="59"/>
      <c r="B61" s="46" t="s">
        <v>62</v>
      </c>
      <c r="C61" s="24" t="s">
        <v>63</v>
      </c>
      <c r="D61" s="21" t="s">
        <v>3</v>
      </c>
      <c r="E61" s="13">
        <v>95.9</v>
      </c>
      <c r="H61" s="20"/>
    </row>
    <row r="62" spans="1:8" ht="12.75">
      <c r="A62" s="59"/>
      <c r="B62" s="47"/>
      <c r="C62" s="24" t="s">
        <v>64</v>
      </c>
      <c r="D62" s="21" t="s">
        <v>3</v>
      </c>
      <c r="E62" s="11">
        <v>9.6</v>
      </c>
      <c r="H62" s="20"/>
    </row>
    <row r="63" spans="1:8" ht="21">
      <c r="A63" s="59"/>
      <c r="B63" s="47"/>
      <c r="C63" s="24" t="s">
        <v>65</v>
      </c>
      <c r="D63" s="21" t="s">
        <v>3</v>
      </c>
      <c r="E63" s="13">
        <v>4.0999999999999996</v>
      </c>
      <c r="H63" s="20"/>
    </row>
    <row r="64" spans="1:8" ht="12.75">
      <c r="A64" s="59"/>
      <c r="B64" s="47"/>
      <c r="C64" s="24" t="s">
        <v>66</v>
      </c>
      <c r="D64" s="21" t="s">
        <v>3</v>
      </c>
      <c r="E64" s="11" t="s">
        <v>15</v>
      </c>
      <c r="H64" s="20"/>
    </row>
    <row r="65" spans="1:9" ht="21">
      <c r="A65" s="59"/>
      <c r="B65" s="48"/>
      <c r="C65" s="24" t="s">
        <v>67</v>
      </c>
      <c r="D65" s="21" t="s">
        <v>3</v>
      </c>
      <c r="E65" s="13">
        <v>6.9</v>
      </c>
    </row>
    <row r="66" spans="1:9" ht="12.75">
      <c r="A66" s="60"/>
      <c r="B66" s="55" t="s">
        <v>68</v>
      </c>
      <c r="C66" s="57"/>
      <c r="D66" s="21" t="s">
        <v>3</v>
      </c>
      <c r="E66" s="11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24.9</v>
      </c>
      <c r="F75" s="26">
        <f>E75*(365.25/7)</f>
        <v>1299.2464285714286</v>
      </c>
      <c r="G75" s="26">
        <v>0.99999999999999989</v>
      </c>
      <c r="H75" s="27"/>
      <c r="I75" s="26">
        <f>SUM(I77,I76)</f>
        <v>0.25459012939825476</v>
      </c>
    </row>
    <row r="76" spans="1:9">
      <c r="C76" s="26" t="s">
        <v>79</v>
      </c>
      <c r="D76" s="26"/>
      <c r="E76" s="19">
        <f>E75*G76</f>
        <v>10.308064516129031</v>
      </c>
      <c r="F76" s="19">
        <f>E76*(365.25/7)</f>
        <v>537.86008064516125</v>
      </c>
      <c r="G76" s="19">
        <v>0.41397849462365588</v>
      </c>
      <c r="I76" s="19">
        <f>F76*AVERAGE(H78:H79)</f>
        <v>0.10539483851433126</v>
      </c>
    </row>
    <row r="77" spans="1:9">
      <c r="C77" s="26" t="s">
        <v>80</v>
      </c>
      <c r="D77" s="26"/>
      <c r="E77" s="19">
        <f>G77*E75</f>
        <v>14.591935483870966</v>
      </c>
      <c r="F77" s="19">
        <f>E77*(365.25/7)</f>
        <v>761.38634792626726</v>
      </c>
      <c r="G77" s="19">
        <v>0.58602150537634401</v>
      </c>
      <c r="I77" s="19">
        <f>F77*AVERAGE(H78:H79)</f>
        <v>0.14919529088392347</v>
      </c>
    </row>
    <row r="78" spans="1:9">
      <c r="C78" s="26"/>
      <c r="D78" s="5" t="s">
        <v>82</v>
      </c>
      <c r="H78" s="25">
        <f>B466</f>
        <v>1.8436804730104599E-4</v>
      </c>
    </row>
    <row r="79" spans="1:9">
      <c r="C79" s="26"/>
      <c r="D79" s="19" t="s">
        <v>81</v>
      </c>
      <c r="F79" s="26"/>
      <c r="H79" s="25">
        <f>B452</f>
        <v>2.0753625014341401E-4</v>
      </c>
    </row>
    <row r="80" spans="1:9" s="26" customFormat="1">
      <c r="B80" s="26" t="s">
        <v>83</v>
      </c>
      <c r="E80" s="26">
        <f>E6</f>
        <v>36.6</v>
      </c>
      <c r="F80" s="26">
        <f>E80*(365.25/7)</f>
        <v>1909.7357142857145</v>
      </c>
      <c r="G80" s="26">
        <v>1</v>
      </c>
      <c r="H80" s="27"/>
      <c r="I80" s="26">
        <f>SUM(I81,I84)</f>
        <v>0.51194599917073924</v>
      </c>
    </row>
    <row r="81" spans="1:9">
      <c r="A81" s="19"/>
      <c r="C81" s="26" t="s">
        <v>84</v>
      </c>
      <c r="D81" s="26"/>
      <c r="E81" s="19">
        <f>G81*E80</f>
        <v>31.304680851063832</v>
      </c>
      <c r="F81" s="19">
        <f>E81*(365.25/7)</f>
        <v>1633.4335258358665</v>
      </c>
      <c r="G81" s="19">
        <v>0.85531914893617023</v>
      </c>
      <c r="I81" s="19">
        <f>F81*AVERAGE(H82:H83)</f>
        <v>0.3852577236816232</v>
      </c>
    </row>
    <row r="82" spans="1:9">
      <c r="A82" s="19"/>
      <c r="C82" s="26"/>
      <c r="D82" s="5" t="s">
        <v>86</v>
      </c>
      <c r="H82" s="25">
        <f>B455</f>
        <v>2.9047921153145501E-4</v>
      </c>
    </row>
    <row r="83" spans="1:9">
      <c r="A83" s="19"/>
      <c r="C83" s="26"/>
      <c r="D83" s="4" t="s">
        <v>85</v>
      </c>
      <c r="F83" s="26"/>
      <c r="H83" s="25">
        <f>B453</f>
        <v>1.8123600379630399E-4</v>
      </c>
    </row>
    <row r="84" spans="1:9">
      <c r="A84" s="19"/>
      <c r="C84" s="26" t="s">
        <v>88</v>
      </c>
      <c r="D84" s="26"/>
      <c r="E84" s="19">
        <f>G84*E80</f>
        <v>5.2953191489361702</v>
      </c>
      <c r="F84" s="19">
        <f>E84*(365.25/7)</f>
        <v>276.30218844984802</v>
      </c>
      <c r="G84" s="19">
        <v>0.14468085106382977</v>
      </c>
      <c r="I84" s="19">
        <f>F84*AVERAGE(H85:H86)</f>
        <v>0.12668827548911604</v>
      </c>
    </row>
    <row r="85" spans="1:9">
      <c r="A85" s="19"/>
      <c r="C85" s="26"/>
      <c r="D85" s="4" t="s">
        <v>89</v>
      </c>
      <c r="F85" s="26"/>
      <c r="H85" s="25">
        <f>B457</f>
        <v>5.8372345228633899E-4</v>
      </c>
    </row>
    <row r="86" spans="1:9">
      <c r="A86" s="19"/>
      <c r="C86" s="26"/>
      <c r="D86" s="4" t="s">
        <v>90</v>
      </c>
      <c r="F86" s="26"/>
      <c r="H86" s="25">
        <f>B464</f>
        <v>3.3330348984453301E-4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118.1</v>
      </c>
      <c r="F88" s="26">
        <f>E88*(365.25/7)</f>
        <v>6162.2892857142861</v>
      </c>
      <c r="G88" s="26">
        <v>1</v>
      </c>
      <c r="H88" s="27"/>
      <c r="I88" s="26">
        <f>SUM(I89,I91,I94,I96,I98,I100)</f>
        <v>1.1703818565770439</v>
      </c>
    </row>
    <row r="89" spans="1:9">
      <c r="A89" s="19"/>
      <c r="C89" s="26" t="s">
        <v>91</v>
      </c>
      <c r="D89" s="26"/>
      <c r="E89" s="19">
        <f>G89*E88</f>
        <v>27.0944669365722</v>
      </c>
      <c r="F89" s="19">
        <f>E89*(365.25/7)</f>
        <v>1413.7505783689994</v>
      </c>
      <c r="G89" s="19">
        <v>0.22941970310391366</v>
      </c>
      <c r="I89" s="19">
        <f>F89*H90</f>
        <v>0.26065043350461681</v>
      </c>
    </row>
    <row r="90" spans="1:9">
      <c r="A90" s="19"/>
      <c r="C90" s="26"/>
      <c r="D90" s="19" t="s">
        <v>82</v>
      </c>
      <c r="F90" s="26"/>
      <c r="H90" s="25">
        <f>B466</f>
        <v>1.8436804730104599E-4</v>
      </c>
    </row>
    <row r="91" spans="1:9">
      <c r="A91" s="19"/>
      <c r="C91" s="26" t="s">
        <v>92</v>
      </c>
      <c r="E91" s="28">
        <f>G91*E88</f>
        <v>18.647368421052629</v>
      </c>
      <c r="F91" s="19">
        <f>E91*(365.25/7)</f>
        <v>972.99304511278183</v>
      </c>
      <c r="G91" s="19">
        <v>0.15789473684210525</v>
      </c>
      <c r="I91" s="19">
        <f>F91*AVERAGE(H92:H93)</f>
        <v>0.2136414418306857</v>
      </c>
    </row>
    <row r="92" spans="1:9">
      <c r="A92" s="19"/>
      <c r="C92" s="26"/>
      <c r="D92" s="5" t="s">
        <v>86</v>
      </c>
      <c r="E92" s="28"/>
      <c r="H92" s="25">
        <f>B455</f>
        <v>2.9047921153145501E-4</v>
      </c>
    </row>
    <row r="93" spans="1:9">
      <c r="A93" s="19"/>
      <c r="C93" s="26"/>
      <c r="D93" s="19" t="s">
        <v>93</v>
      </c>
      <c r="F93" s="26"/>
      <c r="H93" s="25">
        <f>B454</f>
        <v>1.4866358173675799E-4</v>
      </c>
    </row>
    <row r="94" spans="1:9">
      <c r="A94" s="19"/>
      <c r="C94" s="26" t="s">
        <v>95</v>
      </c>
      <c r="E94" s="19">
        <f>G94*E88</f>
        <v>3.5063427800269911</v>
      </c>
      <c r="F94" s="19">
        <f>E94*(365.25/7)</f>
        <v>182.95595720069409</v>
      </c>
      <c r="G94" s="19">
        <v>2.9689608636977064E-2</v>
      </c>
      <c r="I94" s="19">
        <f>F94*H95</f>
        <v>3.3731232571185717E-2</v>
      </c>
    </row>
    <row r="95" spans="1:9">
      <c r="A95" s="19"/>
      <c r="C95" s="26"/>
      <c r="D95" s="29" t="s">
        <v>82</v>
      </c>
      <c r="F95" s="26"/>
      <c r="H95" s="25">
        <f>B466</f>
        <v>1.8436804730104599E-4</v>
      </c>
    </row>
    <row r="96" spans="1:9">
      <c r="A96" s="19"/>
      <c r="C96" s="26" t="s">
        <v>96</v>
      </c>
      <c r="E96" s="28">
        <f>G96*E88</f>
        <v>6.0564102564102562</v>
      </c>
      <c r="F96" s="19">
        <f>E96*(365.25/7)</f>
        <v>316.01483516483518</v>
      </c>
      <c r="G96" s="19">
        <v>5.128205128205128E-2</v>
      </c>
      <c r="I96" s="19">
        <f>F96*H97</f>
        <v>5.8263038077502584E-2</v>
      </c>
    </row>
    <row r="97" spans="1:9">
      <c r="A97" s="19"/>
      <c r="C97" s="26"/>
      <c r="D97" s="29" t="s">
        <v>82</v>
      </c>
      <c r="H97" s="25">
        <f>B466</f>
        <v>1.8436804730104599E-4</v>
      </c>
    </row>
    <row r="98" spans="1:9">
      <c r="A98" s="19"/>
      <c r="C98" s="26" t="s">
        <v>97</v>
      </c>
      <c r="D98" s="26"/>
      <c r="E98" s="19">
        <f>G98*E88</f>
        <v>15.141025641025642</v>
      </c>
      <c r="F98" s="19">
        <f>E98*(365.25/7)</f>
        <v>790.03708791208805</v>
      </c>
      <c r="G98" s="19">
        <v>0.12820512820512822</v>
      </c>
      <c r="I98" s="19">
        <f>F98*H99</f>
        <v>0.14565759519375648</v>
      </c>
    </row>
    <row r="99" spans="1:9">
      <c r="A99" s="19"/>
      <c r="C99" s="26"/>
      <c r="D99" s="29" t="s">
        <v>82</v>
      </c>
      <c r="H99" s="25">
        <f>B466</f>
        <v>1.8436804730104599E-4</v>
      </c>
    </row>
    <row r="100" spans="1:9">
      <c r="A100" s="19"/>
      <c r="C100" s="26" t="s">
        <v>98</v>
      </c>
      <c r="D100" s="26"/>
      <c r="E100" s="19">
        <f>G100*E88</f>
        <v>47.654385964912279</v>
      </c>
      <c r="F100" s="19">
        <f>E100*(365.25/7)</f>
        <v>2486.5377819548871</v>
      </c>
      <c r="G100" s="19">
        <v>0.40350877192982459</v>
      </c>
      <c r="I100" s="19">
        <f>F100*H101</f>
        <v>0.45843811539929663</v>
      </c>
    </row>
    <row r="101" spans="1:9">
      <c r="A101" s="19"/>
      <c r="C101" s="26"/>
      <c r="D101" s="29" t="s">
        <v>82</v>
      </c>
      <c r="F101" s="26"/>
      <c r="H101" s="25">
        <f>B466</f>
        <v>1.8436804730104599E-4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12.4</v>
      </c>
      <c r="F103" s="26">
        <f>E103*(365.25/7)</f>
        <v>647.01428571428573</v>
      </c>
      <c r="G103" s="26">
        <v>1</v>
      </c>
      <c r="H103" s="27"/>
      <c r="I103" s="26">
        <f>SUM(I104:I105)</f>
        <v>0.10414417577155777</v>
      </c>
    </row>
    <row r="104" spans="1:9">
      <c r="A104" s="19"/>
      <c r="C104" s="26" t="s">
        <v>99</v>
      </c>
      <c r="D104" s="26"/>
      <c r="E104" s="19">
        <f>G104*E103</f>
        <v>3.5428571428571427</v>
      </c>
      <c r="F104" s="19">
        <f>E104*(365.25/7)</f>
        <v>184.86122448979592</v>
      </c>
      <c r="G104" s="19">
        <v>0.2857142857142857</v>
      </c>
      <c r="I104" s="19">
        <f>F104*AVERAGE(H106:H106)</f>
        <v>2.9755478791873645E-2</v>
      </c>
    </row>
    <row r="105" spans="1:9">
      <c r="A105" s="19"/>
      <c r="C105" s="26" t="s">
        <v>100</v>
      </c>
      <c r="D105" s="26"/>
      <c r="E105" s="19">
        <f>G105*E103</f>
        <v>8.8571428571428577</v>
      </c>
      <c r="F105" s="19">
        <f>E105*(365.25/7)</f>
        <v>462.15306122448982</v>
      </c>
      <c r="G105" s="19">
        <v>0.7142857142857143</v>
      </c>
      <c r="I105" s="19">
        <f>F105*AVERAGE(H106:H106)</f>
        <v>7.4388696979684116E-2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1.6096116897416801E-4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45.9</v>
      </c>
      <c r="F108" s="26">
        <f>E108*(365.25/7)</f>
        <v>2394.9964285714286</v>
      </c>
      <c r="G108" s="26">
        <v>0.9973821989528795</v>
      </c>
      <c r="H108" s="27"/>
      <c r="I108" s="26">
        <f>F108*H112</f>
        <v>0.20969038979267446</v>
      </c>
    </row>
    <row r="109" spans="1:9">
      <c r="C109" s="26" t="s">
        <v>102</v>
      </c>
      <c r="D109" s="26"/>
      <c r="E109" s="19">
        <f>G109*E108</f>
        <v>20.306544502617797</v>
      </c>
      <c r="F109" s="19">
        <f>E109*(365.25/7)</f>
        <v>1059.5664827973071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25.473298429319367</v>
      </c>
      <c r="F110" s="19">
        <f>E110*(365.25/7)</f>
        <v>1329.160321615557</v>
      </c>
      <c r="G110" s="19">
        <v>0.55497382198952872</v>
      </c>
    </row>
    <row r="111" spans="1:9">
      <c r="C111" s="26" t="s">
        <v>104</v>
      </c>
      <c r="D111" s="26">
        <f>F108-SUM(F109:F110)</f>
        <v>6.2696241585645112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8.75535292208143E-5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237.8</v>
      </c>
      <c r="F122" s="30">
        <f>E122*(365.25/7)</f>
        <v>12408.064285714287</v>
      </c>
      <c r="H122" s="31"/>
      <c r="I122" s="30">
        <f>SUM(I108,I103,I88,I80,I75)</f>
        <v>2.2507525507102701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15.6</v>
      </c>
      <c r="F125" s="26">
        <f t="shared" ref="F125:F133" si="0">E125*(365.25/7)</f>
        <v>813.98571428571427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5.1999999999999993</v>
      </c>
      <c r="F126" s="19">
        <f t="shared" si="0"/>
        <v>271.32857142857142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6.4799999999999995</v>
      </c>
      <c r="F127" s="19">
        <f t="shared" si="0"/>
        <v>338.11714285714282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1.5999999999999999</v>
      </c>
      <c r="F128" s="19">
        <f t="shared" si="0"/>
        <v>83.48571428571428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2.3199999999999998</v>
      </c>
      <c r="F129" s="19">
        <f t="shared" si="0"/>
        <v>121.05428571428571</v>
      </c>
      <c r="G129" s="19">
        <v>0.14871794871794872</v>
      </c>
    </row>
    <row r="130" spans="1:9" s="26" customFormat="1">
      <c r="B130" s="26" t="s">
        <v>13</v>
      </c>
      <c r="E130" s="26">
        <f>E12</f>
        <v>10.5</v>
      </c>
      <c r="F130" s="19">
        <f t="shared" si="0"/>
        <v>547.875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10.5</v>
      </c>
      <c r="F131" s="19">
        <f t="shared" si="0"/>
        <v>547.875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1.6096116897416801E-4</v>
      </c>
    </row>
    <row r="135" spans="1:9" s="30" customFormat="1">
      <c r="A135" s="30" t="s">
        <v>112</v>
      </c>
      <c r="E135" s="30">
        <f>E10</f>
        <v>26.1</v>
      </c>
      <c r="F135" s="30">
        <f>E135*(365.25/7)</f>
        <v>1361.8607142857145</v>
      </c>
      <c r="H135" s="31"/>
      <c r="I135" s="30">
        <f>F135*H134</f>
        <v>0.21920669255142403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35.200000000000003</v>
      </c>
      <c r="F138" s="26">
        <f t="shared" ref="F138:F151" si="1">E138*(365.25/7)</f>
        <v>1836.6857142857145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10.075362318840581</v>
      </c>
      <c r="F139" s="19">
        <f t="shared" si="1"/>
        <v>525.71801242236029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5.6115942028985515</v>
      </c>
      <c r="F140" s="19">
        <f t="shared" si="1"/>
        <v>292.80496894409941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13.136231884057972</v>
      </c>
      <c r="F141" s="19">
        <f t="shared" si="1"/>
        <v>685.4298136645964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3.3159420289855075</v>
      </c>
      <c r="F142" s="19">
        <f t="shared" si="1"/>
        <v>173.02111801242239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1.0202898550724639</v>
      </c>
      <c r="F143" s="19">
        <f t="shared" si="1"/>
        <v>53.237267080745355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0.89275362318840579</v>
      </c>
      <c r="F144" s="19">
        <f t="shared" si="1"/>
        <v>46.582608695652176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1.2753623188405798</v>
      </c>
      <c r="F145" s="19">
        <f t="shared" si="1"/>
        <v>66.546583850931682</v>
      </c>
      <c r="G145" s="19">
        <v>3.6231884057971016E-2</v>
      </c>
    </row>
    <row r="146" spans="1:9" s="26" customFormat="1">
      <c r="B146" s="26" t="s">
        <v>18</v>
      </c>
      <c r="E146" s="26">
        <f>E16</f>
        <v>7.7</v>
      </c>
      <c r="F146" s="26">
        <f t="shared" si="1"/>
        <v>401.77500000000003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3.2290322580645165</v>
      </c>
      <c r="F147" s="19">
        <f t="shared" si="1"/>
        <v>168.48629032258069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0.86935483870967734</v>
      </c>
      <c r="F148" s="19">
        <f t="shared" si="1"/>
        <v>45.361693548387095</v>
      </c>
      <c r="G148" s="19">
        <v>0.1129032258064516</v>
      </c>
    </row>
    <row r="149" spans="1:9">
      <c r="C149" s="26" t="s">
        <v>122</v>
      </c>
      <c r="D149" s="26"/>
      <c r="E149" s="19">
        <f>G149*E146</f>
        <v>2.7322580645161292</v>
      </c>
      <c r="F149" s="19">
        <f t="shared" si="1"/>
        <v>142.56532258064519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0.62096774193548387</v>
      </c>
      <c r="F150" s="19">
        <f t="shared" si="1"/>
        <v>32.401209677419359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0.24838709677419354</v>
      </c>
      <c r="F151" s="19">
        <f t="shared" si="1"/>
        <v>12.960483870967742</v>
      </c>
      <c r="G151" s="19">
        <v>3.2258064516129031E-2</v>
      </c>
    </row>
    <row r="152" spans="1:9">
      <c r="C152" s="26"/>
      <c r="D152" s="5" t="s">
        <v>125</v>
      </c>
      <c r="H152" s="25">
        <f>B468</f>
        <v>1.9783800273003599E-4</v>
      </c>
    </row>
    <row r="153" spans="1:9">
      <c r="C153" s="26"/>
      <c r="D153" s="6" t="s">
        <v>126</v>
      </c>
      <c r="F153" s="26"/>
      <c r="G153" s="30"/>
      <c r="H153" s="25">
        <f>B469</f>
        <v>9.1374598860871899E-5</v>
      </c>
    </row>
    <row r="154" spans="1:9" s="30" customFormat="1">
      <c r="A154" s="30" t="s">
        <v>127</v>
      </c>
      <c r="E154" s="30">
        <f>E14</f>
        <v>43</v>
      </c>
      <c r="F154" s="30">
        <f>E154*(365.25/7)</f>
        <v>2243.6785714285716</v>
      </c>
      <c r="H154" s="31"/>
      <c r="I154" s="30">
        <f>F154*AVERAGE(H152:H153)</f>
        <v>0.32445005838831442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99.5</v>
      </c>
      <c r="F157" s="26">
        <f>E157*(365.25/7)</f>
        <v>5191.7678571428578</v>
      </c>
      <c r="G157" s="26">
        <v>1.0151057401812689</v>
      </c>
      <c r="H157" s="27"/>
      <c r="I157" s="26">
        <f>F157*AVERAGE(H159:H160)</f>
        <v>0.50105123105720661</v>
      </c>
    </row>
    <row r="158" spans="1:9">
      <c r="C158" s="26" t="s">
        <v>20</v>
      </c>
      <c r="D158" s="26"/>
      <c r="E158" s="28">
        <f>G158*E157</f>
        <v>99.5</v>
      </c>
      <c r="F158" s="19">
        <f>E158*(365.25/7)</f>
        <v>5191.7678571428578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5.8936399512656897E-5</v>
      </c>
    </row>
    <row r="160" spans="1:9">
      <c r="D160" s="33" t="s">
        <v>129</v>
      </c>
      <c r="E160" s="28"/>
      <c r="F160" s="26"/>
      <c r="H160" s="25">
        <f>B492</f>
        <v>1.3408117941004401E-4</v>
      </c>
    </row>
    <row r="161" spans="2:9" s="26" customFormat="1">
      <c r="B161" s="26" t="s">
        <v>21</v>
      </c>
      <c r="E161" s="32">
        <f>E19</f>
        <v>73.3</v>
      </c>
      <c r="F161" s="26">
        <f>E161*(365.25/7)</f>
        <v>3824.6892857142857</v>
      </c>
      <c r="G161" s="26">
        <v>1</v>
      </c>
      <c r="H161" s="27"/>
      <c r="I161" s="26">
        <f>SUM(I162,I168,I164)</f>
        <v>0.5894503432538486</v>
      </c>
    </row>
    <row r="162" spans="2:9">
      <c r="C162" s="26" t="s">
        <v>130</v>
      </c>
      <c r="D162" s="26"/>
      <c r="E162" s="28">
        <f>G162*E161</f>
        <v>45.57228464419476</v>
      </c>
      <c r="F162" s="19">
        <f>E162*(365.25/7)</f>
        <v>2377.8967094703053</v>
      </c>
      <c r="G162" s="19">
        <v>0.62172284644194764</v>
      </c>
      <c r="I162" s="19">
        <f>F162*H163</f>
        <v>0.31883119532104132</v>
      </c>
    </row>
    <row r="163" spans="2:9">
      <c r="C163" s="26"/>
      <c r="D163" s="33" t="s">
        <v>129</v>
      </c>
      <c r="E163" s="28"/>
      <c r="F163" s="26"/>
      <c r="H163" s="25">
        <f>B492</f>
        <v>1.3408117941004401E-4</v>
      </c>
    </row>
    <row r="164" spans="2:9">
      <c r="C164" s="26" t="s">
        <v>131</v>
      </c>
      <c r="D164" s="26"/>
      <c r="E164" s="28">
        <f>G164*E161</f>
        <v>3.8434456928838947</v>
      </c>
      <c r="F164" s="19">
        <f>E164*(365.25/7)</f>
        <v>200.54550561797751</v>
      </c>
      <c r="G164" s="19">
        <v>5.2434456928838948E-2</v>
      </c>
      <c r="I164" s="19">
        <f>F164*AVERAGE(H165:H167)</f>
        <v>0.10352087086696039</v>
      </c>
    </row>
    <row r="165" spans="2:9">
      <c r="C165" s="26"/>
      <c r="D165" s="33" t="s">
        <v>132</v>
      </c>
      <c r="E165" s="28"/>
      <c r="F165" s="26"/>
      <c r="H165" s="25">
        <f>B479</f>
        <v>8.3899075325234501E-4</v>
      </c>
    </row>
    <row r="166" spans="2:9">
      <c r="C166" s="26"/>
      <c r="D166" s="33" t="s">
        <v>133</v>
      </c>
      <c r="E166" s="28"/>
      <c r="F166" s="26"/>
      <c r="H166" s="25">
        <f>B478</f>
        <v>4.6337524758036899E-4</v>
      </c>
    </row>
    <row r="167" spans="2:9">
      <c r="C167" s="26"/>
      <c r="D167" s="33" t="s">
        <v>134</v>
      </c>
      <c r="E167" s="28"/>
      <c r="F167" s="26"/>
      <c r="H167" s="25">
        <f>B470</f>
        <v>2.4622324151349502E-4</v>
      </c>
    </row>
    <row r="168" spans="2:9">
      <c r="C168" s="26" t="s">
        <v>135</v>
      </c>
      <c r="D168" s="26"/>
      <c r="E168" s="28">
        <f>G168*E161</f>
        <v>23.884269662921344</v>
      </c>
      <c r="F168" s="19">
        <f>E168*(365.25/7)</f>
        <v>1246.2470706260031</v>
      </c>
      <c r="G168" s="19">
        <v>0.32584269662921345</v>
      </c>
      <c r="I168" s="19">
        <f>F168*H169</f>
        <v>0.1670982770658469</v>
      </c>
    </row>
    <row r="169" spans="2:9">
      <c r="C169" s="26"/>
      <c r="D169" s="33" t="s">
        <v>129</v>
      </c>
      <c r="E169" s="28"/>
      <c r="F169" s="26"/>
      <c r="H169" s="25">
        <f>B492</f>
        <v>1.3408117941004401E-4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16.199999999999989</v>
      </c>
      <c r="F170" s="26">
        <f>E170*(365.25/7)</f>
        <v>845.29285714285663</v>
      </c>
      <c r="G170" s="26">
        <v>1</v>
      </c>
      <c r="H170" s="27"/>
      <c r="I170" s="26">
        <f>SUM(I171,I175)</f>
        <v>0.14062841637983342</v>
      </c>
    </row>
    <row r="171" spans="2:9">
      <c r="C171" s="26" t="s">
        <v>137</v>
      </c>
      <c r="D171" s="26"/>
      <c r="E171" s="28">
        <f>G171*E170</f>
        <v>2.936249999999998</v>
      </c>
      <c r="F171" s="19">
        <f>E171*(365.25/7)</f>
        <v>153.20933035714276</v>
      </c>
      <c r="G171" s="19">
        <v>0.18124999999999999</v>
      </c>
      <c r="I171" s="19">
        <f>F171*AVERAGE(H172:H174)</f>
        <v>7.9086106939379244E-2</v>
      </c>
    </row>
    <row r="172" spans="2:9">
      <c r="C172" s="26"/>
      <c r="D172" s="33" t="s">
        <v>132</v>
      </c>
      <c r="E172" s="28"/>
      <c r="F172" s="26"/>
      <c r="H172" s="25">
        <f>B479</f>
        <v>8.3899075325234501E-4</v>
      </c>
    </row>
    <row r="173" spans="2:9">
      <c r="C173" s="26"/>
      <c r="D173" s="33" t="s">
        <v>133</v>
      </c>
      <c r="E173" s="28"/>
      <c r="F173" s="26"/>
      <c r="H173" s="25">
        <f>B478</f>
        <v>4.6337524758036899E-4</v>
      </c>
    </row>
    <row r="174" spans="2:9">
      <c r="C174" s="26"/>
      <c r="D174" s="33" t="s">
        <v>134</v>
      </c>
      <c r="E174" s="28"/>
      <c r="F174" s="26"/>
      <c r="H174" s="25">
        <f>B470</f>
        <v>2.4622324151349502E-4</v>
      </c>
    </row>
    <row r="175" spans="2:9">
      <c r="C175" s="26" t="s">
        <v>138</v>
      </c>
      <c r="D175" s="26"/>
      <c r="E175" s="28">
        <f>G175*E170</f>
        <v>13.263749999999991</v>
      </c>
      <c r="F175" s="19">
        <f>E175*(365.25/7)</f>
        <v>692.08352678571384</v>
      </c>
      <c r="G175" s="19">
        <v>0.81874999999999998</v>
      </c>
      <c r="I175" s="19">
        <f>F175*H176</f>
        <v>6.1542309440454177E-2</v>
      </c>
    </row>
    <row r="176" spans="2:9">
      <c r="C176" s="26"/>
      <c r="D176" s="33" t="s">
        <v>139</v>
      </c>
      <c r="E176" s="28"/>
      <c r="F176" s="26"/>
      <c r="H176" s="25">
        <f>B555</f>
        <v>8.8923239838230102E-5</v>
      </c>
    </row>
    <row r="177" spans="1:9" s="26" customFormat="1">
      <c r="B177" s="26" t="s">
        <v>23</v>
      </c>
      <c r="E177" s="32">
        <f>E21</f>
        <v>24.3</v>
      </c>
      <c r="F177" s="26">
        <f>E177*(365.25/7)</f>
        <v>1267.9392857142857</v>
      </c>
      <c r="G177" s="26">
        <v>0.99595141700404854</v>
      </c>
      <c r="H177" s="27"/>
      <c r="I177" s="26">
        <f>SUM(I178,I180,I182,I184)</f>
        <v>8.9691413084960411E-2</v>
      </c>
    </row>
    <row r="178" spans="1:9">
      <c r="A178" s="34"/>
      <c r="C178" s="26" t="s">
        <v>140</v>
      </c>
      <c r="D178" s="26"/>
      <c r="E178" s="28">
        <f>G178*E177</f>
        <v>2.1643724696356279</v>
      </c>
      <c r="F178" s="19">
        <f>E178*(365.25/7)</f>
        <v>112.93386350491616</v>
      </c>
      <c r="G178" s="19">
        <v>8.9068825910931182E-2</v>
      </c>
      <c r="I178" s="19">
        <f>F178*H179</f>
        <v>1.3589309489473237E-2</v>
      </c>
    </row>
    <row r="179" spans="1:9">
      <c r="D179" s="33" t="s">
        <v>140</v>
      </c>
      <c r="E179" s="28"/>
      <c r="H179" s="25">
        <f>B489</f>
        <v>1.2032980248552E-4</v>
      </c>
    </row>
    <row r="180" spans="1:9">
      <c r="C180" s="26" t="s">
        <v>141</v>
      </c>
      <c r="D180" s="26"/>
      <c r="E180" s="28">
        <f>G180*E177</f>
        <v>0.9838056680161944</v>
      </c>
      <c r="F180" s="19">
        <f>E180*(365.25/7)</f>
        <v>51.333574320416432</v>
      </c>
      <c r="G180" s="19">
        <v>4.048582995951417E-2</v>
      </c>
      <c r="I180" s="19">
        <f>F180*H181</f>
        <v>8.18930773347217E-3</v>
      </c>
    </row>
    <row r="181" spans="1:9">
      <c r="D181" s="33" t="s">
        <v>142</v>
      </c>
      <c r="E181" s="28"/>
      <c r="H181" s="25">
        <f>B491</f>
        <v>1.5953121990601601E-4</v>
      </c>
    </row>
    <row r="182" spans="1:9">
      <c r="C182" s="26" t="s">
        <v>143</v>
      </c>
      <c r="D182" s="26"/>
      <c r="E182" s="28">
        <f>G182*E177</f>
        <v>21.053441295546559</v>
      </c>
      <c r="F182" s="19">
        <f>E182*(365.25/7)</f>
        <v>1098.5384904569116</v>
      </c>
      <c r="G182" s="19">
        <v>0.8663967611336032</v>
      </c>
      <c r="I182" s="19">
        <f>F182*H183</f>
        <v>6.752146171831945E-2</v>
      </c>
    </row>
    <row r="183" spans="1:9">
      <c r="D183" s="33" t="s">
        <v>144</v>
      </c>
      <c r="E183" s="28"/>
      <c r="F183" s="26"/>
      <c r="H183" s="25">
        <f>B541</f>
        <v>6.1464811934113902E-5</v>
      </c>
    </row>
    <row r="184" spans="1:9">
      <c r="C184" s="26" t="s">
        <v>145</v>
      </c>
      <c r="D184" s="34">
        <f>F177-SUM(F182,F180,F178)</f>
        <v>5.133357432041521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3.9133414369556724E-4</v>
      </c>
    </row>
    <row r="185" spans="1:9">
      <c r="D185" s="29" t="s">
        <v>146</v>
      </c>
      <c r="E185" s="28"/>
      <c r="F185" s="26"/>
      <c r="H185" s="25">
        <f>B540</f>
        <v>7.6233566213980704E-5</v>
      </c>
    </row>
    <row r="186" spans="1:9" s="26" customFormat="1">
      <c r="B186" s="26" t="s">
        <v>24</v>
      </c>
      <c r="E186" s="32">
        <f>E22</f>
        <v>46.9</v>
      </c>
      <c r="F186" s="26">
        <f>E186*(365.25/7)</f>
        <v>2447.1750000000002</v>
      </c>
      <c r="G186" s="26">
        <v>0.99722991689750695</v>
      </c>
      <c r="H186" s="27"/>
      <c r="I186" s="26">
        <f>SUM(I187,I189,I191,I193,I195)</f>
        <v>4.0751322345426368</v>
      </c>
    </row>
    <row r="187" spans="1:9">
      <c r="C187" s="26" t="s">
        <v>147</v>
      </c>
      <c r="D187" s="26"/>
      <c r="E187" s="28">
        <f>G187*E186</f>
        <v>40.404155124653741</v>
      </c>
      <c r="F187" s="19">
        <f>E187*(365.25/7)</f>
        <v>2108.2310941828255</v>
      </c>
      <c r="G187" s="19">
        <v>0.86149584487534625</v>
      </c>
      <c r="I187" s="19">
        <f>F187*H188</f>
        <v>3.8856795316054065</v>
      </c>
    </row>
    <row r="188" spans="1:9">
      <c r="D188" s="33" t="s">
        <v>148</v>
      </c>
      <c r="E188" s="28"/>
      <c r="H188" s="25">
        <f>B486</f>
        <v>1.8430994317117501E-3</v>
      </c>
    </row>
    <row r="189" spans="1:9">
      <c r="C189" s="26" t="s">
        <v>149</v>
      </c>
      <c r="D189" s="26"/>
      <c r="E189" s="28">
        <f>G189*E186</f>
        <v>4.5470914127423816</v>
      </c>
      <c r="F189" s="19">
        <f>E189*(365.25/7)</f>
        <v>237.26073407202213</v>
      </c>
      <c r="G189" s="19">
        <v>9.6952908587257608E-2</v>
      </c>
      <c r="I189" s="19">
        <f>F189*H190</f>
        <v>0.16563958335577192</v>
      </c>
    </row>
    <row r="190" spans="1:9">
      <c r="C190" s="26"/>
      <c r="D190" s="33" t="s">
        <v>150</v>
      </c>
      <c r="E190" s="28"/>
      <c r="H190" s="25">
        <f>B488</f>
        <v>6.9813314876405498E-4</v>
      </c>
    </row>
    <row r="191" spans="1:9">
      <c r="C191" s="26" t="s">
        <v>151</v>
      </c>
      <c r="D191" s="26"/>
      <c r="E191" s="28">
        <f>G191*E186</f>
        <v>1.4290858725761773</v>
      </c>
      <c r="F191" s="19">
        <f>E191*(365.25/7)</f>
        <v>74.567659279778397</v>
      </c>
      <c r="G191" s="19">
        <v>3.0470914127423823E-2</v>
      </c>
      <c r="I191" s="19">
        <f>F191*H192</f>
        <v>1.8937932019833882E-2</v>
      </c>
    </row>
    <row r="192" spans="1:9">
      <c r="C192" s="26"/>
      <c r="D192" s="33" t="s">
        <v>152</v>
      </c>
      <c r="E192" s="28"/>
      <c r="H192" s="25">
        <f>B459</f>
        <v>2.53969779965583E-4</v>
      </c>
    </row>
    <row r="193" spans="1:9">
      <c r="C193" s="26" t="s">
        <v>153</v>
      </c>
      <c r="D193" s="34">
        <f>F186-SUM(F187,F189,F191,F195)</f>
        <v>6.7788781163435488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1.2187968904062445E-3</v>
      </c>
    </row>
    <row r="194" spans="1:9">
      <c r="C194" s="26"/>
      <c r="D194" s="33" t="s">
        <v>154</v>
      </c>
      <c r="E194" s="28"/>
      <c r="H194" s="25">
        <f>B473</f>
        <v>1.7979330347713199E-4</v>
      </c>
    </row>
    <row r="195" spans="1:9">
      <c r="C195" s="26" t="s">
        <v>155</v>
      </c>
      <c r="D195" s="26"/>
      <c r="E195" s="28">
        <f>G195*E186</f>
        <v>0.38975069252077554</v>
      </c>
      <c r="F195" s="19">
        <f>E195*(365.25/7)</f>
        <v>20.336634349030469</v>
      </c>
      <c r="G195" s="19">
        <v>8.3102493074792231E-3</v>
      </c>
      <c r="I195" s="19">
        <f>F195*H196</f>
        <v>3.6563906712187015E-3</v>
      </c>
    </row>
    <row r="196" spans="1:9">
      <c r="C196" s="26"/>
      <c r="D196" s="33" t="s">
        <v>154</v>
      </c>
      <c r="E196" s="28"/>
      <c r="H196" s="25">
        <f>B473</f>
        <v>1.7979330347713199E-4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16.199999999999974</v>
      </c>
      <c r="F197" s="26">
        <f>E197*(365.25/7)</f>
        <v>845.29285714285584</v>
      </c>
      <c r="G197" s="26">
        <v>1</v>
      </c>
      <c r="H197" s="27"/>
      <c r="I197" s="26">
        <f>F197*H199</f>
        <v>4.2788787527133575E-2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5.0620074646983798E-5</v>
      </c>
    </row>
    <row r="200" spans="1:9" s="30" customFormat="1">
      <c r="A200" s="30" t="s">
        <v>157</v>
      </c>
      <c r="E200" s="35">
        <f>E17</f>
        <v>276.39999999999998</v>
      </c>
      <c r="F200" s="30">
        <f>E200*(365.25/7)</f>
        <v>14422.157142857142</v>
      </c>
      <c r="H200" s="31"/>
      <c r="I200" s="30">
        <f>SUM(I161,I170,I157,I177,I186,I197)</f>
        <v>5.4387424258456196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27.6</v>
      </c>
      <c r="F203" s="26">
        <f>E203*(365.25/7)</f>
        <v>1440.1285714285716</v>
      </c>
      <c r="G203" s="26">
        <v>0.97826086956521752</v>
      </c>
      <c r="H203" s="27"/>
      <c r="I203" s="26">
        <f>SUM(I204,I206,I208)</f>
        <v>0.2517912722721069</v>
      </c>
    </row>
    <row r="204" spans="1:9">
      <c r="A204" s="19"/>
      <c r="C204" s="26" t="s">
        <v>159</v>
      </c>
      <c r="D204" s="26"/>
      <c r="E204" s="28">
        <f>G204*E203</f>
        <v>23.400000000000006</v>
      </c>
      <c r="F204" s="19">
        <f>E204*(365.25/7)</f>
        <v>1220.9785714285717</v>
      </c>
      <c r="G204" s="19">
        <v>0.84782608695652184</v>
      </c>
      <c r="I204" s="19">
        <f>F204*H205</f>
        <v>0.21184488401492513</v>
      </c>
    </row>
    <row r="205" spans="1:9">
      <c r="A205" s="19"/>
      <c r="C205" s="26"/>
      <c r="D205" s="33" t="s">
        <v>160</v>
      </c>
      <c r="E205" s="28"/>
      <c r="H205" s="25">
        <f>B484</f>
        <v>1.73504178510735E-4</v>
      </c>
    </row>
    <row r="206" spans="1:9">
      <c r="A206" s="19"/>
      <c r="C206" s="26" t="s">
        <v>161</v>
      </c>
      <c r="D206" s="26"/>
      <c r="E206" s="28">
        <f>G206*E203</f>
        <v>3.6</v>
      </c>
      <c r="F206" s="19">
        <f>E206*(365.25/7)</f>
        <v>187.84285714285716</v>
      </c>
      <c r="G206" s="19">
        <v>0.13043478260869565</v>
      </c>
      <c r="I206" s="19">
        <f>F206*H207</f>
        <v>3.7162455684246337E-2</v>
      </c>
    </row>
    <row r="207" spans="1:9">
      <c r="A207" s="19"/>
      <c r="C207" s="26"/>
      <c r="D207" s="33" t="s">
        <v>125</v>
      </c>
      <c r="E207" s="28"/>
      <c r="H207" s="25">
        <f>B468</f>
        <v>1.9783800273003599E-4</v>
      </c>
    </row>
    <row r="208" spans="1:9">
      <c r="A208" s="19"/>
      <c r="C208" s="26" t="s">
        <v>162</v>
      </c>
      <c r="D208" s="26">
        <f>F203-SUM(F204,F206)</f>
        <v>31.307142857142708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2.7839325729354333E-3</v>
      </c>
    </row>
    <row r="209" spans="1:9">
      <c r="A209" s="19"/>
      <c r="C209" s="26"/>
      <c r="D209" s="33" t="s">
        <v>139</v>
      </c>
      <c r="E209" s="28"/>
      <c r="H209" s="25">
        <f>B555</f>
        <v>8.8923239838230102E-5</v>
      </c>
    </row>
    <row r="210" spans="1:9" s="26" customFormat="1">
      <c r="B210" s="26" t="s">
        <v>28</v>
      </c>
      <c r="E210" s="32">
        <f>E234-SUM(E203,E213,E220,E223,E227)</f>
        <v>9.4000000000000057</v>
      </c>
      <c r="F210" s="26">
        <f>E210*(365.25/7)</f>
        <v>490.47857142857174</v>
      </c>
      <c r="G210" s="26">
        <v>1</v>
      </c>
      <c r="H210" s="27"/>
      <c r="I210" s="26">
        <f>F211*H212</f>
        <v>9.7035300953309922E-2</v>
      </c>
    </row>
    <row r="211" spans="1:9">
      <c r="A211" s="19"/>
      <c r="C211" s="26" t="s">
        <v>28</v>
      </c>
      <c r="D211" s="26"/>
      <c r="E211" s="28">
        <f>G211*E210</f>
        <v>9.4000000000000057</v>
      </c>
      <c r="F211" s="19">
        <f>E211*(365.25/7)</f>
        <v>490.47857142857174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1.9783800273003599E-4</v>
      </c>
    </row>
    <row r="213" spans="1:9" s="26" customFormat="1">
      <c r="B213" s="26" t="s">
        <v>29</v>
      </c>
      <c r="E213" s="32">
        <f>E27</f>
        <v>9.4</v>
      </c>
      <c r="F213" s="26">
        <f>E213*(365.25/7)</f>
        <v>490.47857142857146</v>
      </c>
      <c r="G213" s="26">
        <v>1</v>
      </c>
      <c r="H213" s="27"/>
      <c r="I213" s="26">
        <f>SUM(I214,I215,I217)</f>
        <v>6.2412098844852035E-2</v>
      </c>
    </row>
    <row r="214" spans="1:9">
      <c r="A214" s="19"/>
      <c r="C214" s="26" t="s">
        <v>163</v>
      </c>
      <c r="D214" s="26"/>
      <c r="E214" s="28">
        <f>G214*E213</f>
        <v>7.833333333333333</v>
      </c>
      <c r="F214" s="19">
        <f>E214*(365.25/7)</f>
        <v>408.73214285714283</v>
      </c>
      <c r="G214" s="19">
        <v>0.83333333333333326</v>
      </c>
      <c r="I214" s="19">
        <f>F214*H216</f>
        <v>5.4076829349631934E-2</v>
      </c>
    </row>
    <row r="215" spans="1:9">
      <c r="A215" s="19"/>
      <c r="C215" s="26" t="s">
        <v>164</v>
      </c>
      <c r="D215" s="26"/>
      <c r="E215" s="28">
        <f>G215*E213</f>
        <v>0.78333333333333333</v>
      </c>
      <c r="F215" s="19">
        <f>E215*(365.25/7)</f>
        <v>40.87321428571429</v>
      </c>
      <c r="G215" s="19">
        <v>8.3333333333333329E-2</v>
      </c>
      <c r="I215" s="19">
        <f>F215*H216</f>
        <v>5.4076829349631941E-3</v>
      </c>
    </row>
    <row r="216" spans="1:9">
      <c r="A216" s="19"/>
      <c r="C216" s="26"/>
      <c r="D216" s="33" t="s">
        <v>165</v>
      </c>
      <c r="E216" s="28"/>
      <c r="H216" s="25">
        <f>B482</f>
        <v>1.32303833438743E-4</v>
      </c>
    </row>
    <row r="217" spans="1:9">
      <c r="A217" s="19"/>
      <c r="C217" s="26" t="s">
        <v>166</v>
      </c>
      <c r="D217" s="26"/>
      <c r="E217" s="28">
        <f>G217*E213</f>
        <v>0.78333333333333333</v>
      </c>
      <c r="F217" s="19">
        <f>E217*(365.25/7)</f>
        <v>40.87321428571429</v>
      </c>
      <c r="G217" s="19">
        <v>8.3333333333333329E-2</v>
      </c>
      <c r="I217" s="19">
        <f>F217*AVERAGE(H218:H219)</f>
        <v>2.9275865602569036E-3</v>
      </c>
    </row>
    <row r="218" spans="1:9">
      <c r="A218" s="19"/>
      <c r="C218" s="26"/>
      <c r="D218" s="33" t="s">
        <v>139</v>
      </c>
      <c r="E218" s="28"/>
      <c r="H218" s="25">
        <f>B555</f>
        <v>8.8923239838230102E-5</v>
      </c>
    </row>
    <row r="219" spans="1:9">
      <c r="A219" s="19"/>
      <c r="C219" s="26"/>
      <c r="D219" s="33" t="s">
        <v>167</v>
      </c>
      <c r="E219" s="28"/>
      <c r="H219" s="25">
        <f>B528</f>
        <v>5.4328844022477301E-5</v>
      </c>
    </row>
    <row r="220" spans="1:9" s="26" customFormat="1">
      <c r="B220" s="26" t="s">
        <v>168</v>
      </c>
      <c r="E220" s="32">
        <f>E28</f>
        <v>4</v>
      </c>
      <c r="F220" s="26">
        <f>E220*(365.25/7)</f>
        <v>208.71428571428572</v>
      </c>
      <c r="G220" s="26">
        <v>1</v>
      </c>
      <c r="H220" s="27"/>
      <c r="I220" s="26">
        <f>F220*H222</f>
        <v>3.0522476350164515E-2</v>
      </c>
    </row>
    <row r="221" spans="1:9">
      <c r="A221" s="19"/>
      <c r="C221" s="26" t="s">
        <v>168</v>
      </c>
      <c r="D221" s="26"/>
      <c r="E221" s="28">
        <f>G221*E220</f>
        <v>4</v>
      </c>
      <c r="F221" s="19">
        <f>E221*(365.25/7)</f>
        <v>208.71428571428572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1.4624047532590801E-4</v>
      </c>
    </row>
    <row r="223" spans="1:9" s="26" customFormat="1">
      <c r="B223" s="26" t="s">
        <v>31</v>
      </c>
      <c r="E223" s="32">
        <f>E29</f>
        <v>5</v>
      </c>
      <c r="F223" s="26">
        <f>E223*(365.25/7)</f>
        <v>260.89285714285717</v>
      </c>
      <c r="G223" s="26">
        <v>1</v>
      </c>
      <c r="H223" s="27"/>
      <c r="I223" s="26">
        <f>SUM(I224:I225)</f>
        <v>3.8153095437705647E-2</v>
      </c>
    </row>
    <row r="224" spans="1:9">
      <c r="A224" s="19"/>
      <c r="C224" s="26" t="s">
        <v>170</v>
      </c>
      <c r="D224" s="26"/>
      <c r="E224" s="28">
        <f>G224*E223</f>
        <v>2.395833333333333</v>
      </c>
      <c r="F224" s="19">
        <f>E224*(365.25/7)</f>
        <v>125.01116071428571</v>
      </c>
      <c r="G224" s="19">
        <v>0.47916666666666663</v>
      </c>
      <c r="I224" s="19">
        <f>F224*H226</f>
        <v>1.828169156390062E-2</v>
      </c>
    </row>
    <row r="225" spans="1:9">
      <c r="A225" s="19"/>
      <c r="C225" s="26" t="s">
        <v>171</v>
      </c>
      <c r="D225" s="26"/>
      <c r="E225" s="28">
        <f>G225*E223</f>
        <v>2.604166666666667</v>
      </c>
      <c r="F225" s="19">
        <f>E225*(365.25/7)</f>
        <v>135.88169642857144</v>
      </c>
      <c r="G225" s="19">
        <v>0.52083333333333337</v>
      </c>
      <c r="I225" s="19">
        <f>F225*H226</f>
        <v>1.9871403873805024E-2</v>
      </c>
    </row>
    <row r="226" spans="1:9">
      <c r="A226" s="19"/>
      <c r="D226" s="6" t="s">
        <v>169</v>
      </c>
      <c r="E226" s="28"/>
      <c r="H226" s="25">
        <f>B485</f>
        <v>1.4624047532590801E-4</v>
      </c>
    </row>
    <row r="227" spans="1:9" s="26" customFormat="1">
      <c r="B227" s="26" t="s">
        <v>32</v>
      </c>
      <c r="E227" s="32">
        <f>E30</f>
        <v>11</v>
      </c>
      <c r="F227" s="26">
        <f>E227*(365.25/7)</f>
        <v>573.96428571428578</v>
      </c>
      <c r="G227" s="26">
        <v>0.9882352941176471</v>
      </c>
      <c r="H227" s="27"/>
      <c r="I227" s="26">
        <f>SUM(I228,I231)</f>
        <v>6.7850788976410364E-2</v>
      </c>
    </row>
    <row r="228" spans="1:9">
      <c r="A228" s="19"/>
      <c r="C228" s="26" t="s">
        <v>172</v>
      </c>
      <c r="D228" s="26"/>
      <c r="E228" s="28">
        <f>G228*E227</f>
        <v>8.0235294117647058</v>
      </c>
      <c r="F228" s="19">
        <f>E228*(365.25/7)</f>
        <v>418.6563025210084</v>
      </c>
      <c r="G228" s="19">
        <v>0.72941176470588243</v>
      </c>
      <c r="I228" s="19">
        <f>F228*AVERAGE(H229:H230)</f>
        <v>5.8148925053201565E-2</v>
      </c>
    </row>
    <row r="229" spans="1:9">
      <c r="A229" s="19"/>
      <c r="C229" s="6"/>
      <c r="D229" s="6" t="s">
        <v>169</v>
      </c>
      <c r="E229" s="28"/>
      <c r="H229" s="25">
        <f>B485</f>
        <v>1.4624047532590801E-4</v>
      </c>
    </row>
    <row r="230" spans="1:9">
      <c r="A230" s="19"/>
      <c r="C230" s="36"/>
      <c r="D230" s="36" t="s">
        <v>173</v>
      </c>
      <c r="E230" s="28"/>
      <c r="H230" s="25">
        <f>B476</f>
        <v>1.3154789046745599E-4</v>
      </c>
    </row>
    <row r="231" spans="1:9">
      <c r="A231" s="19"/>
      <c r="C231" s="26" t="s">
        <v>174</v>
      </c>
      <c r="D231" s="26"/>
      <c r="E231" s="28">
        <f>G231*E227</f>
        <v>2.8470588235294119</v>
      </c>
      <c r="F231" s="19">
        <f>E231*(365.25/7)</f>
        <v>148.55546218487396</v>
      </c>
      <c r="G231" s="19">
        <v>0.25882352941176473</v>
      </c>
      <c r="I231" s="19">
        <f>F231*AVERAGE(H232:H233)</f>
        <v>9.7018639232088009E-3</v>
      </c>
    </row>
    <row r="232" spans="1:9">
      <c r="A232" s="19"/>
      <c r="D232" s="37" t="s">
        <v>146</v>
      </c>
      <c r="E232" s="28"/>
      <c r="H232" s="25">
        <f>B540</f>
        <v>7.6233566213980704E-5</v>
      </c>
    </row>
    <row r="233" spans="1:9">
      <c r="A233" s="19"/>
      <c r="D233" s="6" t="s">
        <v>175</v>
      </c>
      <c r="E233" s="28"/>
      <c r="H233" s="25">
        <f>B556</f>
        <v>5.4382484929733503E-5</v>
      </c>
    </row>
    <row r="234" spans="1:9" s="30" customFormat="1">
      <c r="A234" s="30" t="s">
        <v>176</v>
      </c>
      <c r="E234" s="35">
        <f>E24</f>
        <v>66.400000000000006</v>
      </c>
      <c r="F234" s="30">
        <f>E234*(365.25/7)</f>
        <v>3464.6571428571433</v>
      </c>
      <c r="H234" s="31"/>
      <c r="I234" s="30">
        <f>SUM(I227,I220,I213,I210,I203,I223)</f>
        <v>0.54776503283454936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7.1</v>
      </c>
      <c r="F237" s="26">
        <f>E237*(365.25/7)</f>
        <v>370.46785714285716</v>
      </c>
      <c r="G237" s="26">
        <v>0.98648648648648651</v>
      </c>
      <c r="H237" s="27"/>
      <c r="I237" s="26">
        <f>SUM(I238,I239,I241)</f>
        <v>4.8121107873941658E-2</v>
      </c>
    </row>
    <row r="238" spans="1:9">
      <c r="C238" s="26" t="s">
        <v>177</v>
      </c>
      <c r="D238" s="26"/>
      <c r="E238" s="19">
        <f>G238*E237</f>
        <v>5.6608108108108102</v>
      </c>
      <c r="F238" s="19">
        <f>E238*(365.25/7)</f>
        <v>295.37302123552121</v>
      </c>
      <c r="G238" s="19">
        <v>0.79729729729729726</v>
      </c>
      <c r="I238" s="19">
        <f>F238*H240</f>
        <v>3.8855697844531897E-2</v>
      </c>
    </row>
    <row r="239" spans="1:9">
      <c r="C239" s="26" t="s">
        <v>178</v>
      </c>
      <c r="D239" s="26"/>
      <c r="E239" s="19">
        <f>G239*E237</f>
        <v>0.1918918918918919</v>
      </c>
      <c r="F239" s="19">
        <f>E239*(365.25/7)</f>
        <v>10.012644787644788</v>
      </c>
      <c r="G239" s="19">
        <v>2.7027027027027029E-2</v>
      </c>
      <c r="I239" s="19">
        <f>F239*H240</f>
        <v>1.3171422998146407E-3</v>
      </c>
    </row>
    <row r="240" spans="1:9">
      <c r="C240" s="26"/>
      <c r="D240" s="36" t="s">
        <v>173</v>
      </c>
      <c r="H240" s="25">
        <f>B476</f>
        <v>1.3154789046745599E-4</v>
      </c>
    </row>
    <row r="241" spans="1:9">
      <c r="C241" s="26" t="s">
        <v>179</v>
      </c>
      <c r="D241" s="26"/>
      <c r="E241" s="19">
        <f>G241*E237</f>
        <v>1.1513513513513511</v>
      </c>
      <c r="F241" s="19">
        <f>E241*(365.25/7)</f>
        <v>60.075868725868716</v>
      </c>
      <c r="G241" s="19">
        <v>0.16216216216216214</v>
      </c>
      <c r="I241" s="19">
        <f>F241*H242</f>
        <v>7.9482677295951241E-3</v>
      </c>
    </row>
    <row r="242" spans="1:9">
      <c r="C242" s="26"/>
      <c r="D242" s="33" t="s">
        <v>165</v>
      </c>
      <c r="H242" s="25">
        <f>B482</f>
        <v>1.32303833438743E-4</v>
      </c>
    </row>
    <row r="243" spans="1:9" s="26" customFormat="1">
      <c r="B243" s="26" t="s">
        <v>35</v>
      </c>
      <c r="D243" s="26" t="s">
        <v>136</v>
      </c>
      <c r="E243" s="26">
        <f>(E251-E237)/2</f>
        <v>7.5000000000000009</v>
      </c>
      <c r="F243" s="26">
        <f>E243*(365.25/7)</f>
        <v>391.33928571428578</v>
      </c>
      <c r="G243" s="26">
        <v>0.96129032258064506</v>
      </c>
      <c r="H243" s="27"/>
      <c r="I243" s="26">
        <f>SUM(I244,I245,I246)</f>
        <v>1.6616262631443664E-2</v>
      </c>
    </row>
    <row r="244" spans="1:9">
      <c r="C244" s="26" t="s">
        <v>180</v>
      </c>
      <c r="D244" s="26"/>
      <c r="E244" s="19">
        <f>G244*E243</f>
        <v>5.080645161290323</v>
      </c>
      <c r="F244" s="19">
        <f>E244*(365.25/7)</f>
        <v>265.10080645161293</v>
      </c>
      <c r="G244" s="19">
        <v>0.67741935483870963</v>
      </c>
      <c r="I244" s="19">
        <f>F244*H247</f>
        <v>1.1329269975984317E-2</v>
      </c>
    </row>
    <row r="245" spans="1:9">
      <c r="C245" s="26" t="s">
        <v>181</v>
      </c>
      <c r="D245" s="26"/>
      <c r="E245" s="19">
        <f>G245*E243</f>
        <v>2.1290322580645165</v>
      </c>
      <c r="F245" s="19">
        <f>E245*(365.25/7)</f>
        <v>111.0898617511521</v>
      </c>
      <c r="G245" s="19">
        <v>0.28387096774193549</v>
      </c>
      <c r="I245" s="19">
        <f>F245*H247</f>
        <v>4.7475036089839051E-3</v>
      </c>
    </row>
    <row r="246" spans="1:9">
      <c r="C246" s="26" t="s">
        <v>182</v>
      </c>
      <c r="D246" s="26"/>
      <c r="E246" s="19">
        <f>G246*E243</f>
        <v>0.24193548387096778</v>
      </c>
      <c r="F246" s="19">
        <f>E246*(365.25/7)</f>
        <v>12.623847926267283</v>
      </c>
      <c r="G246" s="19">
        <v>3.2258064516129031E-2</v>
      </c>
      <c r="I246" s="19">
        <f>F246*H247</f>
        <v>5.394890464754437E-4</v>
      </c>
    </row>
    <row r="247" spans="1:9">
      <c r="C247" s="26"/>
      <c r="D247" s="36" t="s">
        <v>183</v>
      </c>
      <c r="H247" s="25">
        <f>B550</f>
        <v>4.2735705438346799E-5</v>
      </c>
    </row>
    <row r="248" spans="1:9" s="26" customFormat="1">
      <c r="B248" s="26" t="s">
        <v>36</v>
      </c>
      <c r="D248" s="26" t="s">
        <v>136</v>
      </c>
      <c r="E248" s="26">
        <f>(E251-E237)/2</f>
        <v>7.5000000000000009</v>
      </c>
      <c r="F248" s="19">
        <f>E248*(365.25/7)</f>
        <v>391.33928571428578</v>
      </c>
      <c r="G248" s="26">
        <v>1</v>
      </c>
      <c r="H248" s="27"/>
      <c r="I248" s="26">
        <f>F248*H250</f>
        <v>2.5671079191406515E-2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6.5598012079341302E-5</v>
      </c>
    </row>
    <row r="251" spans="1:9" s="30" customFormat="1">
      <c r="A251" s="30" t="s">
        <v>185</v>
      </c>
      <c r="E251" s="30">
        <f>E31</f>
        <v>22.1</v>
      </c>
      <c r="F251" s="30">
        <f>E251*(365.25/7)</f>
        <v>1153.1464285714287</v>
      </c>
      <c r="H251" s="31"/>
      <c r="I251" s="30">
        <f>SUM(I248,I243,I237)</f>
        <v>9.0408449696791848E-2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53.7</v>
      </c>
      <c r="F254" s="26">
        <f>E254*(365.25/7)</f>
        <v>2801.9892857142859</v>
      </c>
      <c r="G254" s="26">
        <v>0.96780684104627757</v>
      </c>
      <c r="H254" s="27"/>
      <c r="I254" s="26">
        <f>F254*H259</f>
        <v>0.27745689907849019</v>
      </c>
    </row>
    <row r="255" spans="1:9">
      <c r="C255" s="26" t="s">
        <v>186</v>
      </c>
      <c r="D255" s="26"/>
      <c r="E255" s="19">
        <f>G255*E254</f>
        <v>11.669215291750504</v>
      </c>
      <c r="F255" s="19">
        <f>E255*(365.25/7)</f>
        <v>608.88298361598163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39.545674044265596</v>
      </c>
      <c r="F256" s="19">
        <f>E256*(365.25/7)</f>
        <v>2063.4367778097157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0.75633802816901408</v>
      </c>
      <c r="F258" s="19">
        <f>E258*(365.25/7)</f>
        <v>39.46463782696177</v>
      </c>
      <c r="G258" s="19">
        <v>1.408450704225352E-2</v>
      </c>
    </row>
    <row r="259" spans="1:9">
      <c r="C259" s="26"/>
      <c r="D259" s="33" t="s">
        <v>190</v>
      </c>
      <c r="H259" s="25">
        <f>B481</f>
        <v>9.9021399008583497E-5</v>
      </c>
    </row>
    <row r="260" spans="1:9" s="26" customFormat="1">
      <c r="B260" s="26" t="s">
        <v>39</v>
      </c>
      <c r="E260" s="26">
        <f>E37</f>
        <v>96.6</v>
      </c>
      <c r="F260" s="26">
        <f>E260*(365.25/7)</f>
        <v>5040.45</v>
      </c>
      <c r="G260" s="26">
        <v>1</v>
      </c>
      <c r="H260" s="27"/>
      <c r="I260" s="26">
        <f>SUM(I261,I263,I265,I267,I269)</f>
        <v>5.4143721919098988</v>
      </c>
    </row>
    <row r="261" spans="1:9">
      <c r="C261" s="26" t="s">
        <v>191</v>
      </c>
      <c r="D261" s="26"/>
      <c r="E261" s="19">
        <f>G261*E260</f>
        <v>8.8072358900144714</v>
      </c>
      <c r="F261" s="19">
        <f>E261*(365.25/7)</f>
        <v>459.54898697539795</v>
      </c>
      <c r="G261" s="19">
        <v>9.1172214182344433E-2</v>
      </c>
      <c r="I261" s="19">
        <f>F261*H262</f>
        <v>4.5505183603281221E-2</v>
      </c>
    </row>
    <row r="262" spans="1:9">
      <c r="C262" s="26"/>
      <c r="D262" s="33" t="s">
        <v>190</v>
      </c>
      <c r="H262" s="25">
        <f>B481</f>
        <v>9.9021399008583497E-5</v>
      </c>
    </row>
    <row r="263" spans="1:9">
      <c r="C263" s="26" t="s">
        <v>192</v>
      </c>
      <c r="D263" s="26"/>
      <c r="E263" s="19">
        <f>G263*E260</f>
        <v>53.682199710564397</v>
      </c>
      <c r="F263" s="19">
        <f>E263*(365.25/7)</f>
        <v>2801.0604920405208</v>
      </c>
      <c r="G263" s="19">
        <v>0.55571635311143275</v>
      </c>
      <c r="I263" s="19">
        <f>F263*H264</f>
        <v>5.0792837787434708</v>
      </c>
    </row>
    <row r="264" spans="1:9">
      <c r="C264" s="26"/>
      <c r="D264" s="19" t="s">
        <v>193</v>
      </c>
      <c r="H264" s="25">
        <f>B511</f>
        <v>1.81334312242693E-3</v>
      </c>
    </row>
    <row r="265" spans="1:9">
      <c r="C265" s="26" t="s">
        <v>194</v>
      </c>
      <c r="D265" s="26"/>
      <c r="E265" s="19">
        <f>G265*E260</f>
        <v>5.3123010130246016</v>
      </c>
      <c r="F265" s="19">
        <f>E265*(365.25/7)</f>
        <v>277.18827785817655</v>
      </c>
      <c r="G265" s="19">
        <v>5.4992764109985527E-2</v>
      </c>
      <c r="I265" s="19">
        <f>F265*H266</f>
        <v>4.9836596161258725E-2</v>
      </c>
    </row>
    <row r="266" spans="1:9">
      <c r="A266" s="19"/>
      <c r="C266" s="26"/>
      <c r="D266" s="36" t="s">
        <v>154</v>
      </c>
      <c r="H266" s="25">
        <f>B473</f>
        <v>1.7979330347713199E-4</v>
      </c>
    </row>
    <row r="267" spans="1:9">
      <c r="A267" s="19"/>
      <c r="C267" s="26" t="s">
        <v>195</v>
      </c>
      <c r="D267" s="26"/>
      <c r="E267" s="19">
        <f>G267*E260</f>
        <v>13.001157742402317</v>
      </c>
      <c r="F267" s="19">
        <f>E267*(365.25/7)</f>
        <v>678.38183791606377</v>
      </c>
      <c r="G267" s="19">
        <v>0.13458755426917512</v>
      </c>
      <c r="I267" s="19">
        <f>F267*H268</f>
        <v>6.032391087490948E-2</v>
      </c>
    </row>
    <row r="268" spans="1:9">
      <c r="A268" s="19"/>
      <c r="C268" s="26"/>
      <c r="D268" s="36" t="s">
        <v>139</v>
      </c>
      <c r="H268" s="25">
        <f>B555</f>
        <v>8.8923239838230102E-5</v>
      </c>
    </row>
    <row r="269" spans="1:9">
      <c r="A269" s="19"/>
      <c r="C269" s="26" t="s">
        <v>196</v>
      </c>
      <c r="D269" s="26"/>
      <c r="E269" s="19">
        <f>G269*E260</f>
        <v>15.797105643994211</v>
      </c>
      <c r="F269" s="19">
        <f>E269*(365.25/7)</f>
        <v>824.27040520984087</v>
      </c>
      <c r="G269" s="19">
        <v>0.16353111432706224</v>
      </c>
      <c r="I269" s="19">
        <f>F269*H270</f>
        <v>0.17942272252697852</v>
      </c>
    </row>
    <row r="270" spans="1:9">
      <c r="A270" s="19"/>
      <c r="C270" s="26"/>
      <c r="D270" s="36" t="s">
        <v>197</v>
      </c>
      <c r="H270" s="25">
        <f>B516</f>
        <v>2.1767459002886499E-4</v>
      </c>
    </row>
    <row r="271" spans="1:9" s="26" customFormat="1">
      <c r="B271" s="26" t="s">
        <v>40</v>
      </c>
      <c r="E271" s="26">
        <f>E38</f>
        <v>23</v>
      </c>
      <c r="F271" s="26">
        <f>E271*(365.25/7)</f>
        <v>1200.1071428571429</v>
      </c>
      <c r="G271" s="26">
        <v>1.0047169811320757</v>
      </c>
      <c r="H271" s="27"/>
      <c r="I271" s="26">
        <f>SUM(I272,I274,I276,I278,I280,I282,I287)</f>
        <v>1.0687077132739051</v>
      </c>
    </row>
    <row r="272" spans="1:9">
      <c r="A272" s="19"/>
      <c r="C272" s="26" t="s">
        <v>198</v>
      </c>
      <c r="D272" s="26"/>
      <c r="E272" s="19">
        <f>G272*E271</f>
        <v>0.54245283018867929</v>
      </c>
      <c r="F272" s="19">
        <f>E272*(365.25/7)</f>
        <v>28.304413746630733</v>
      </c>
      <c r="G272" s="19">
        <v>2.358490566037736E-2</v>
      </c>
      <c r="I272" s="19">
        <f>F272*H273</f>
        <v>4.6689783139174837E-2</v>
      </c>
    </row>
    <row r="273" spans="1:9">
      <c r="A273" s="19"/>
      <c r="C273" s="26"/>
      <c r="D273" s="6" t="s">
        <v>199</v>
      </c>
      <c r="H273" s="25">
        <f>B512</f>
        <v>1.6495583889185E-3</v>
      </c>
    </row>
    <row r="274" spans="1:9">
      <c r="A274" s="19"/>
      <c r="C274" s="26" t="s">
        <v>200</v>
      </c>
      <c r="D274" s="26"/>
      <c r="E274" s="19">
        <f>G274*E271</f>
        <v>3.6886792452830188</v>
      </c>
      <c r="F274" s="19">
        <f>E274*(365.25/7)</f>
        <v>192.47001347708894</v>
      </c>
      <c r="G274" s="19">
        <v>0.16037735849056603</v>
      </c>
      <c r="I274" s="19">
        <f>F274*H275</f>
        <v>0.34901417521209777</v>
      </c>
    </row>
    <row r="275" spans="1:9">
      <c r="A275" s="19"/>
      <c r="C275" s="26"/>
      <c r="D275" s="33" t="s">
        <v>193</v>
      </c>
      <c r="H275" s="25">
        <f>B511</f>
        <v>1.81334312242693E-3</v>
      </c>
    </row>
    <row r="276" spans="1:9">
      <c r="A276" s="19"/>
      <c r="C276" s="26" t="s">
        <v>201</v>
      </c>
      <c r="D276" s="26"/>
      <c r="E276" s="19">
        <f>G276*E271</f>
        <v>2.0613207547169812</v>
      </c>
      <c r="F276" s="19">
        <f>E276*(365.25/7)</f>
        <v>107.55677223719677</v>
      </c>
      <c r="G276" s="19">
        <v>8.9622641509433956E-2</v>
      </c>
      <c r="I276" s="19">
        <f>F276*H277</f>
        <v>8.7215665818663621E-2</v>
      </c>
    </row>
    <row r="277" spans="1:9">
      <c r="A277" s="19"/>
      <c r="C277" s="26"/>
      <c r="D277" s="6" t="s">
        <v>202</v>
      </c>
      <c r="H277" s="25">
        <f>B514</f>
        <v>8.1088028214834705E-4</v>
      </c>
    </row>
    <row r="278" spans="1:9">
      <c r="A278" s="19"/>
      <c r="C278" s="26" t="s">
        <v>203</v>
      </c>
      <c r="D278" s="26"/>
      <c r="E278" s="19">
        <f>G278*E271</f>
        <v>12.476415094339623</v>
      </c>
      <c r="F278" s="19">
        <f>E278*(365.25/7)</f>
        <v>651.00151617250685</v>
      </c>
      <c r="G278" s="19">
        <v>0.54245283018867929</v>
      </c>
      <c r="I278" s="19">
        <f>F278*H279</f>
        <v>0.52788429311296403</v>
      </c>
    </row>
    <row r="279" spans="1:9">
      <c r="A279" s="19"/>
      <c r="C279" s="26"/>
      <c r="D279" s="6" t="s">
        <v>202</v>
      </c>
      <c r="H279" s="25">
        <f>B514</f>
        <v>8.1088028214834705E-4</v>
      </c>
    </row>
    <row r="280" spans="1:9">
      <c r="A280" s="19"/>
      <c r="C280" s="26" t="s">
        <v>204</v>
      </c>
      <c r="D280" s="26"/>
      <c r="E280" s="19">
        <f>G280*E271</f>
        <v>0.54245283018867929</v>
      </c>
      <c r="F280" s="19">
        <f>E280*(365.25/7)</f>
        <v>28.304413746630733</v>
      </c>
      <c r="G280" s="19">
        <v>2.358490566037736E-2</v>
      </c>
      <c r="I280" s="19">
        <f>F280*H281</f>
        <v>1.477573438286839E-2</v>
      </c>
    </row>
    <row r="281" spans="1:9">
      <c r="A281" s="19"/>
      <c r="C281" s="26"/>
      <c r="D281" s="6" t="s">
        <v>205</v>
      </c>
      <c r="H281" s="25">
        <f>B513</f>
        <v>5.2202933843232299E-4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3.7971698113207553</v>
      </c>
      <c r="F287" s="19">
        <f>E287*(365.25/7)</f>
        <v>198.13089622641513</v>
      </c>
      <c r="G287" s="19">
        <v>0.16509433962264153</v>
      </c>
      <c r="I287" s="19">
        <f>F287*H288</f>
        <v>4.3128061608136509E-2</v>
      </c>
    </row>
    <row r="288" spans="1:9">
      <c r="C288" s="26"/>
      <c r="D288" s="36" t="s">
        <v>197</v>
      </c>
      <c r="H288" s="25">
        <f>B516</f>
        <v>2.1767459002886499E-4</v>
      </c>
    </row>
    <row r="289" spans="1:9" s="30" customFormat="1">
      <c r="A289" s="30" t="s">
        <v>208</v>
      </c>
      <c r="E289" s="30">
        <f>E35</f>
        <v>173.2</v>
      </c>
      <c r="F289" s="30">
        <f>E289*(365.25/7)</f>
        <v>9037.3285714285703</v>
      </c>
      <c r="H289" s="31"/>
      <c r="I289" s="30">
        <f>SUM(I254,I260,I271)</f>
        <v>6.7605368042622942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0.9</v>
      </c>
      <c r="F292" s="26">
        <f>E292*(365.25/7)</f>
        <v>46.960714285714289</v>
      </c>
      <c r="G292" s="26">
        <v>1</v>
      </c>
      <c r="H292" s="27"/>
      <c r="I292" s="26">
        <f>F292*H294</f>
        <v>1.015976295357514E-2</v>
      </c>
    </row>
    <row r="293" spans="1:9">
      <c r="C293" s="26" t="s">
        <v>42</v>
      </c>
      <c r="D293" s="26"/>
      <c r="E293" s="19">
        <f>G293*E292</f>
        <v>0.9</v>
      </c>
      <c r="F293" s="19">
        <f>E293*(365.25/7)</f>
        <v>46.960714285714289</v>
      </c>
      <c r="G293" s="19">
        <v>1</v>
      </c>
    </row>
    <row r="294" spans="1:9">
      <c r="C294" s="26"/>
      <c r="D294" s="6" t="s">
        <v>209</v>
      </c>
      <c r="H294" s="25">
        <f>B515</f>
        <v>2.1634600555183199E-4</v>
      </c>
    </row>
    <row r="295" spans="1:9" s="26" customFormat="1">
      <c r="B295" s="26" t="s">
        <v>43</v>
      </c>
      <c r="D295" s="26" t="s">
        <v>136</v>
      </c>
      <c r="E295" s="26">
        <f>E301-SUM(E298,E292)</f>
        <v>0.90000000000000568</v>
      </c>
      <c r="F295" s="26">
        <f>E295*(365.25/7)</f>
        <v>46.960714285714587</v>
      </c>
      <c r="G295" s="26">
        <v>1</v>
      </c>
      <c r="H295" s="27"/>
      <c r="I295" s="26">
        <f>F295*H297</f>
        <v>6.2130825210215818E-3</v>
      </c>
    </row>
    <row r="296" spans="1:9">
      <c r="C296" s="26" t="s">
        <v>43</v>
      </c>
      <c r="D296" s="26"/>
      <c r="E296" s="19">
        <f>G296*E295</f>
        <v>0.90000000000000568</v>
      </c>
      <c r="F296" s="19">
        <f>E296*(365.25/7)</f>
        <v>46.960714285714587</v>
      </c>
      <c r="G296" s="19">
        <v>1</v>
      </c>
    </row>
    <row r="297" spans="1:9">
      <c r="C297" s="26"/>
      <c r="D297" s="36" t="s">
        <v>165</v>
      </c>
      <c r="H297" s="25">
        <f>B482</f>
        <v>1.32303833438743E-4</v>
      </c>
    </row>
    <row r="298" spans="1:9" s="26" customFormat="1">
      <c r="B298" s="26" t="s">
        <v>44</v>
      </c>
      <c r="E298" s="26">
        <f>E42</f>
        <v>35.299999999999997</v>
      </c>
      <c r="F298" s="26">
        <f>E298*(365.25/7)</f>
        <v>1841.9035714285712</v>
      </c>
      <c r="G298" s="26">
        <v>1</v>
      </c>
      <c r="H298" s="27"/>
      <c r="I298" s="26">
        <f>F298*H300</f>
        <v>6.6195920722760551E-2</v>
      </c>
    </row>
    <row r="299" spans="1:9">
      <c r="C299" s="26" t="s">
        <v>44</v>
      </c>
      <c r="D299" s="26"/>
      <c r="E299" s="19">
        <f>G299*E298</f>
        <v>35.299999999999997</v>
      </c>
      <c r="F299" s="19">
        <f>E299*(365.25/7)</f>
        <v>1841.9035714285712</v>
      </c>
      <c r="G299" s="19">
        <v>1</v>
      </c>
    </row>
    <row r="300" spans="1:9">
      <c r="C300" s="26"/>
      <c r="D300" s="36" t="s">
        <v>210</v>
      </c>
      <c r="H300" s="25">
        <f>B521</f>
        <v>3.59388633311674E-5</v>
      </c>
    </row>
    <row r="301" spans="1:9" s="30" customFormat="1">
      <c r="A301" s="30" t="s">
        <v>211</v>
      </c>
      <c r="E301" s="30">
        <f>E39</f>
        <v>37.1</v>
      </c>
      <c r="F301" s="30">
        <f>E301*(365.25/7)</f>
        <v>1935.825</v>
      </c>
      <c r="H301" s="31"/>
      <c r="I301" s="30">
        <f>SUM(I292,I295,I298)</f>
        <v>8.2568766197357271E-2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17.5</v>
      </c>
      <c r="F304" s="26">
        <f>E304*(365.25/7)</f>
        <v>913.125</v>
      </c>
      <c r="G304" s="26">
        <v>1.0000000000000002</v>
      </c>
      <c r="H304" s="27"/>
      <c r="I304" s="26">
        <f>SUM(I305,I306,I307,I309)</f>
        <v>0.11997306668625639</v>
      </c>
    </row>
    <row r="305" spans="1:9">
      <c r="C305" s="26" t="s">
        <v>212</v>
      </c>
      <c r="D305" s="26"/>
      <c r="E305" s="19">
        <f>G305*E304</f>
        <v>8.873239436619718</v>
      </c>
      <c r="F305" s="19">
        <f>E305*(365.25/7)</f>
        <v>462.99295774647885</v>
      </c>
      <c r="G305" s="19">
        <v>0.50704225352112675</v>
      </c>
      <c r="I305" s="19">
        <f>F305*H308</f>
        <v>6.1255743165001111E-2</v>
      </c>
    </row>
    <row r="306" spans="1:9">
      <c r="C306" s="26" t="s">
        <v>213</v>
      </c>
      <c r="D306" s="26"/>
      <c r="E306" s="19">
        <f>G306*E304</f>
        <v>4.5598591549295779</v>
      </c>
      <c r="F306" s="19">
        <f>E306*(365.25/7)</f>
        <v>237.92693661971833</v>
      </c>
      <c r="G306" s="19">
        <v>0.26056338028169018</v>
      </c>
      <c r="I306" s="19">
        <f>F306*H308</f>
        <v>3.1478645793125579E-2</v>
      </c>
    </row>
    <row r="307" spans="1:9">
      <c r="C307" s="26" t="s">
        <v>214</v>
      </c>
      <c r="D307" s="26"/>
      <c r="E307" s="19">
        <f>G307*E304</f>
        <v>3.6971830985915499</v>
      </c>
      <c r="F307" s="19">
        <f>E307*(365.25/7)</f>
        <v>192.91373239436624</v>
      </c>
      <c r="G307" s="19">
        <v>0.21126760563380284</v>
      </c>
      <c r="I307" s="19">
        <f>F307*H308</f>
        <v>2.552322631875047E-2</v>
      </c>
    </row>
    <row r="308" spans="1:9">
      <c r="C308" s="26"/>
      <c r="D308" s="36" t="s">
        <v>165</v>
      </c>
      <c r="H308" s="25">
        <f>B482</f>
        <v>1.32303833438743E-4</v>
      </c>
    </row>
    <row r="309" spans="1:9">
      <c r="C309" s="26" t="s">
        <v>215</v>
      </c>
      <c r="D309" s="26"/>
      <c r="E309" s="19">
        <f>G309*E304</f>
        <v>0.36971830985915494</v>
      </c>
      <c r="F309" s="19">
        <f>E309*(365.25/7)</f>
        <v>19.29137323943662</v>
      </c>
      <c r="G309" s="19">
        <v>2.1126760563380281E-2</v>
      </c>
      <c r="I309" s="19">
        <f>F309*H310</f>
        <v>1.7154514093792365E-3</v>
      </c>
    </row>
    <row r="310" spans="1:9">
      <c r="C310" s="26"/>
      <c r="D310" s="36" t="s">
        <v>139</v>
      </c>
      <c r="H310" s="25">
        <f>B555</f>
        <v>8.8923239838230102E-5</v>
      </c>
    </row>
    <row r="311" spans="1:9" s="26" customFormat="1">
      <c r="B311" s="26" t="s">
        <v>47</v>
      </c>
      <c r="E311" s="26">
        <f>(E346-SUM(E343,E337,E331,E322,E314,E304))/2</f>
        <v>3.3499999999999943</v>
      </c>
      <c r="F311" s="26">
        <f>E311*(365.25/7)</f>
        <v>174.79821428571398</v>
      </c>
      <c r="G311" s="26">
        <v>1</v>
      </c>
      <c r="H311" s="27"/>
      <c r="I311" s="26">
        <f>E311*H313</f>
        <v>4.8990559234179097E-4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1.4624047532590801E-4</v>
      </c>
    </row>
    <row r="314" spans="1:9" s="26" customFormat="1">
      <c r="B314" s="26" t="s">
        <v>48</v>
      </c>
      <c r="E314" s="26">
        <f>E46</f>
        <v>25.9</v>
      </c>
      <c r="F314" s="26">
        <f>E314*(365.25/7)</f>
        <v>1351.425</v>
      </c>
      <c r="G314" s="26">
        <v>1.0050251256281406</v>
      </c>
      <c r="H314" s="27"/>
      <c r="I314" s="26">
        <f>SUM(I315,I316,I318,I320)</f>
        <v>0.30033497932446496</v>
      </c>
    </row>
    <row r="315" spans="1:9">
      <c r="A315" s="19"/>
      <c r="C315" s="26" t="s">
        <v>216</v>
      </c>
      <c r="D315" s="26"/>
      <c r="E315" s="19">
        <f>G315*E314</f>
        <v>5.4663316582914581</v>
      </c>
      <c r="F315" s="19">
        <f>E315*(365.25/7)</f>
        <v>285.22537688442219</v>
      </c>
      <c r="G315" s="19">
        <v>0.21105527638190957</v>
      </c>
      <c r="I315" s="19">
        <f>F315*H317</f>
        <v>4.1711494690589157E-2</v>
      </c>
    </row>
    <row r="316" spans="1:9">
      <c r="A316" s="19"/>
      <c r="C316" s="26" t="s">
        <v>217</v>
      </c>
      <c r="D316" s="26"/>
      <c r="E316" s="19">
        <f>G316*E314</f>
        <v>5.8567839195979898</v>
      </c>
      <c r="F316" s="19">
        <f>E316*(365.25/7)</f>
        <v>305.59861809045225</v>
      </c>
      <c r="G316" s="19">
        <v>0.22613065326633167</v>
      </c>
      <c r="I316" s="19">
        <f>F316*H317</f>
        <v>4.4690887168488368E-2</v>
      </c>
    </row>
    <row r="317" spans="1:9">
      <c r="A317" s="19"/>
      <c r="D317" s="36" t="s">
        <v>169</v>
      </c>
      <c r="H317" s="25">
        <f>B485</f>
        <v>1.4624047532590801E-4</v>
      </c>
    </row>
    <row r="318" spans="1:9">
      <c r="A318" s="19"/>
      <c r="C318" s="26" t="s">
        <v>218</v>
      </c>
      <c r="D318" s="26"/>
      <c r="E318" s="19">
        <f>G318*E314</f>
        <v>7.2884422110552762</v>
      </c>
      <c r="F318" s="19">
        <f>E318*(365.25/7)</f>
        <v>380.30050251256284</v>
      </c>
      <c r="G318" s="19">
        <v>0.28140703517587939</v>
      </c>
      <c r="I318" s="19">
        <f>F318*H319</f>
        <v>0.15732414038530218</v>
      </c>
    </row>
    <row r="319" spans="1:9">
      <c r="A319" s="19"/>
      <c r="D319" s="6" t="s">
        <v>219</v>
      </c>
      <c r="H319" s="25">
        <f>B475</f>
        <v>4.1368375625563399E-4</v>
      </c>
    </row>
    <row r="320" spans="1:9">
      <c r="A320" s="19"/>
      <c r="C320" s="26" t="s">
        <v>220</v>
      </c>
      <c r="D320" s="26"/>
      <c r="E320" s="19">
        <f>G320*E314</f>
        <v>7.4185929648241205</v>
      </c>
      <c r="F320" s="19">
        <f>E320*(365.25/7)</f>
        <v>387.09158291457288</v>
      </c>
      <c r="G320" s="19">
        <v>0.28643216080402012</v>
      </c>
      <c r="I320" s="19">
        <f>F320*H321</f>
        <v>5.6608457080085273E-2</v>
      </c>
    </row>
    <row r="321" spans="1:9">
      <c r="A321" s="19"/>
      <c r="C321" s="36"/>
      <c r="D321" s="36" t="s">
        <v>169</v>
      </c>
      <c r="H321" s="25">
        <f>B485</f>
        <v>1.4624047532590801E-4</v>
      </c>
    </row>
    <row r="322" spans="1:9" s="26" customFormat="1">
      <c r="B322" s="26" t="s">
        <v>49</v>
      </c>
      <c r="E322" s="26">
        <f>E47</f>
        <v>42.8</v>
      </c>
      <c r="F322" s="26">
        <f>E322*(365.25/7)</f>
        <v>2233.2428571428572</v>
      </c>
      <c r="G322" s="26">
        <v>1.0000000000000002</v>
      </c>
      <c r="H322" s="27"/>
      <c r="I322" s="26">
        <f>SUM(I323,I325,I327,I329)</f>
        <v>0.16351427651317973</v>
      </c>
    </row>
    <row r="323" spans="1:9">
      <c r="A323" s="19"/>
      <c r="C323" s="26" t="s">
        <v>221</v>
      </c>
      <c r="D323" s="26"/>
      <c r="E323" s="19">
        <f>G323*E322</f>
        <v>11.838297872340425</v>
      </c>
      <c r="F323" s="19">
        <f>E323*(365.25/7)</f>
        <v>617.70547112462009</v>
      </c>
      <c r="G323" s="19">
        <v>0.27659574468085107</v>
      </c>
      <c r="I323" s="19">
        <f>F323*H324</f>
        <v>6.8014884369135692E-2</v>
      </c>
    </row>
    <row r="324" spans="1:9">
      <c r="A324" s="19"/>
      <c r="D324" s="6" t="s">
        <v>222</v>
      </c>
      <c r="H324" s="25">
        <f>B553</f>
        <v>1.10108923343847E-4</v>
      </c>
    </row>
    <row r="325" spans="1:9">
      <c r="A325" s="19"/>
      <c r="C325" s="26" t="s">
        <v>223</v>
      </c>
      <c r="D325" s="26"/>
      <c r="E325" s="19">
        <f>G325*E322</f>
        <v>22.115501519756837</v>
      </c>
      <c r="F325" s="19">
        <f>E325*(365.25/7)</f>
        <v>1153.955275727312</v>
      </c>
      <c r="G325" s="19">
        <v>0.51671732522796354</v>
      </c>
      <c r="I325" s="19">
        <f>F325*H326</f>
        <v>7.4334247065828737E-2</v>
      </c>
    </row>
    <row r="326" spans="1:9">
      <c r="A326" s="19"/>
      <c r="D326" s="6" t="s">
        <v>224</v>
      </c>
      <c r="H326" s="25">
        <f>B552</f>
        <v>6.4416922067432405E-5</v>
      </c>
    </row>
    <row r="327" spans="1:9">
      <c r="A327" s="19"/>
      <c r="C327" s="26" t="s">
        <v>225</v>
      </c>
      <c r="D327" s="26"/>
      <c r="E327" s="19">
        <f>G327*E322</f>
        <v>2.9920972644376898</v>
      </c>
      <c r="F327" s="19">
        <f>E327*(365.25/7)</f>
        <v>156.12336083369519</v>
      </c>
      <c r="G327" s="19">
        <v>6.9908814589665649E-2</v>
      </c>
      <c r="I327" s="19">
        <f>F327*H328</f>
        <v>8.198979843173658E-3</v>
      </c>
    </row>
    <row r="328" spans="1:9">
      <c r="A328" s="19"/>
      <c r="D328" s="6" t="s">
        <v>226</v>
      </c>
      <c r="H328" s="25">
        <f>B536</f>
        <v>5.2516034752206799E-5</v>
      </c>
    </row>
    <row r="329" spans="1:9">
      <c r="A329" s="19"/>
      <c r="C329" s="26" t="s">
        <v>227</v>
      </c>
      <c r="D329" s="26"/>
      <c r="E329" s="19">
        <f>G329*E322</f>
        <v>5.854103343465046</v>
      </c>
      <c r="F329" s="19">
        <f>E329*(365.25/7)</f>
        <v>305.45874945722971</v>
      </c>
      <c r="G329" s="19">
        <v>0.13677811550151978</v>
      </c>
      <c r="I329" s="19">
        <f>F329*H330</f>
        <v>1.2966165235041646E-2</v>
      </c>
    </row>
    <row r="330" spans="1:9">
      <c r="A330" s="19"/>
      <c r="D330" s="6" t="s">
        <v>228</v>
      </c>
      <c r="H330" s="25">
        <f>B554</f>
        <v>4.2448171015173903E-5</v>
      </c>
    </row>
    <row r="331" spans="1:9" s="26" customFormat="1">
      <c r="B331" s="26" t="s">
        <v>229</v>
      </c>
      <c r="E331" s="26">
        <f>E48</f>
        <v>9.5</v>
      </c>
      <c r="F331" s="26">
        <f>E331*(365.25/7)</f>
        <v>495.69642857142861</v>
      </c>
      <c r="G331" s="26">
        <v>1.0098039215686276</v>
      </c>
      <c r="H331" s="27"/>
      <c r="I331" s="26">
        <f>SUM(I332:I334,I335)</f>
        <v>0.19712529950858698</v>
      </c>
    </row>
    <row r="332" spans="1:9">
      <c r="A332" s="19"/>
      <c r="C332" s="26" t="s">
        <v>230</v>
      </c>
      <c r="D332" s="26"/>
      <c r="E332" s="19">
        <f>G332*E331</f>
        <v>3.0735294117647061</v>
      </c>
      <c r="F332" s="19">
        <f>E332*(365.25/7)</f>
        <v>160.37237394957984</v>
      </c>
      <c r="G332" s="19">
        <v>0.3235294117647059</v>
      </c>
      <c r="I332" s="19">
        <f>F332*$H$336</f>
        <v>6.3156649357120093E-2</v>
      </c>
    </row>
    <row r="333" spans="1:9">
      <c r="A333" s="19"/>
      <c r="C333" s="26" t="s">
        <v>231</v>
      </c>
      <c r="D333" s="26"/>
      <c r="E333" s="19">
        <f>G333*E331</f>
        <v>3.0735294117647061</v>
      </c>
      <c r="F333" s="19">
        <f>E333*(365.25/7)</f>
        <v>160.37237394957984</v>
      </c>
      <c r="G333" s="19">
        <v>0.3235294117647059</v>
      </c>
      <c r="I333" s="19">
        <f>F333*$H$336</f>
        <v>6.3156649357120093E-2</v>
      </c>
    </row>
    <row r="334" spans="1:9">
      <c r="A334" s="19"/>
      <c r="C334" s="26" t="s">
        <v>232</v>
      </c>
      <c r="D334" s="26"/>
      <c r="E334" s="19">
        <f>G334*E331</f>
        <v>1.0245098039215688</v>
      </c>
      <c r="F334" s="19">
        <f>E334*(365.25/7)</f>
        <v>53.457457983193287</v>
      </c>
      <c r="G334" s="19">
        <v>0.10784313725490198</v>
      </c>
      <c r="I334" s="19">
        <f>F334*$H$336</f>
        <v>2.1052216452373367E-2</v>
      </c>
    </row>
    <row r="335" spans="1:9">
      <c r="A335" s="19"/>
      <c r="C335" s="26" t="s">
        <v>233</v>
      </c>
      <c r="D335" s="26"/>
      <c r="E335" s="19">
        <f>G335*E331</f>
        <v>2.4215686274509807</v>
      </c>
      <c r="F335" s="19">
        <f>E335*(365.25/7)</f>
        <v>126.35399159663868</v>
      </c>
      <c r="G335" s="19">
        <v>0.25490196078431376</v>
      </c>
      <c r="I335" s="19">
        <f>F335*$H$336</f>
        <v>4.9759784341973416E-2</v>
      </c>
    </row>
    <row r="336" spans="1:9">
      <c r="A336" s="19"/>
      <c r="C336" s="26"/>
      <c r="D336" s="36" t="s">
        <v>234</v>
      </c>
      <c r="H336" s="25">
        <f>B471</f>
        <v>3.9381252395114002E-4</v>
      </c>
    </row>
    <row r="337" spans="1:9" s="26" customFormat="1">
      <c r="B337" s="26" t="s">
        <v>51</v>
      </c>
      <c r="E337" s="26">
        <f>E49</f>
        <v>6.6</v>
      </c>
      <c r="F337" s="26">
        <f>E337*(365.25/7)</f>
        <v>344.37857142857143</v>
      </c>
      <c r="G337" s="26">
        <v>1</v>
      </c>
      <c r="H337" s="27"/>
      <c r="I337" s="26">
        <f>F337*H339</f>
        <v>3.3825927321416087E-2</v>
      </c>
    </row>
    <row r="338" spans="1:9">
      <c r="A338" s="19"/>
      <c r="C338" s="26" t="s">
        <v>51</v>
      </c>
      <c r="D338" s="26"/>
      <c r="E338" s="19">
        <f>G338*E337</f>
        <v>6.6</v>
      </c>
      <c r="F338" s="19">
        <f>E338*(365.25/7)</f>
        <v>344.37857142857143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9.8223089726800898E-5</v>
      </c>
    </row>
    <row r="340" spans="1:9" s="26" customFormat="1">
      <c r="B340" s="26" t="s">
        <v>52</v>
      </c>
      <c r="E340" s="26">
        <f>(E346-SUM(E343,E337,E331,E322,E314,E304))/2</f>
        <v>3.3499999999999943</v>
      </c>
      <c r="F340" s="26">
        <f>E340*(365.25/7)</f>
        <v>174.79821428571398</v>
      </c>
      <c r="G340" s="26">
        <v>1</v>
      </c>
      <c r="H340" s="27"/>
      <c r="I340" s="26">
        <f>F340*H342</f>
        <v>1.7169220685870255E-2</v>
      </c>
    </row>
    <row r="341" spans="1:9">
      <c r="A341" s="19"/>
      <c r="C341" s="26" t="s">
        <v>52</v>
      </c>
      <c r="D341" s="26"/>
      <c r="E341" s="19">
        <f>G341*E340</f>
        <v>3.3499999999999943</v>
      </c>
      <c r="F341" s="19">
        <f>E341*(365.25/7)</f>
        <v>174.79821428571398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9.8223089726800898E-5</v>
      </c>
    </row>
    <row r="343" spans="1:9" s="26" customFormat="1">
      <c r="B343" s="26" t="s">
        <v>53</v>
      </c>
      <c r="E343" s="26">
        <f>E51</f>
        <v>4.0999999999999996</v>
      </c>
      <c r="F343" s="26">
        <f>E343*(365.25/7)</f>
        <v>213.93214285714285</v>
      </c>
      <c r="G343" s="26">
        <v>1</v>
      </c>
      <c r="H343" s="27"/>
      <c r="I343" s="26">
        <f>F343*H345</f>
        <v>2.101307606330393E-2</v>
      </c>
    </row>
    <row r="344" spans="1:9">
      <c r="A344" s="19"/>
      <c r="C344" s="26" t="s">
        <v>53</v>
      </c>
      <c r="D344" s="26"/>
      <c r="E344" s="19">
        <f>G344*E343</f>
        <v>4.0999999999999996</v>
      </c>
      <c r="F344" s="19">
        <f>E344*(365.25/7)</f>
        <v>213.93214285714285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9.8223089726800898E-5</v>
      </c>
    </row>
    <row r="346" spans="1:9" s="30" customFormat="1">
      <c r="A346" s="30" t="s">
        <v>236</v>
      </c>
      <c r="E346" s="30">
        <f>E43</f>
        <v>113.1</v>
      </c>
      <c r="F346" s="30">
        <f>E346*(365.25/7)</f>
        <v>5901.3964285714283</v>
      </c>
      <c r="H346" s="31"/>
      <c r="I346" s="30">
        <f>SUM(I304,I311,I314,I322,I331,I337,I340,I343)</f>
        <v>0.85344575169542003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3.824755326939E-5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5.6504860152661899E-5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9.3256242008266403E-5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8.2876669036578793E-5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28.7</v>
      </c>
      <c r="F364" s="26">
        <f>E364*(365.25/7)</f>
        <v>1497.5250000000001</v>
      </c>
      <c r="G364" s="26">
        <v>0.98571428571428577</v>
      </c>
      <c r="H364" s="27"/>
      <c r="I364" s="26">
        <f>SUM(I365,I367,I369)</f>
        <v>8.3106118850484231E-2</v>
      </c>
    </row>
    <row r="365" spans="1:9">
      <c r="C365" s="26" t="s">
        <v>246</v>
      </c>
      <c r="D365" s="26"/>
      <c r="E365" s="19">
        <f>G365*E364</f>
        <v>10.386666666666667</v>
      </c>
      <c r="F365" s="19">
        <f>E365*(365.25/7)</f>
        <v>541.96142857142854</v>
      </c>
      <c r="G365" s="19">
        <v>0.3619047619047619</v>
      </c>
      <c r="I365" s="19">
        <f>F365*H366</f>
        <v>2.9473209221782554E-2</v>
      </c>
    </row>
    <row r="366" spans="1:9">
      <c r="C366" s="26"/>
      <c r="D366" s="36" t="s">
        <v>247</v>
      </c>
      <c r="H366" s="25">
        <f>B556</f>
        <v>5.4382484929733503E-5</v>
      </c>
    </row>
    <row r="367" spans="1:9">
      <c r="C367" s="26" t="s">
        <v>248</v>
      </c>
      <c r="D367" s="26">
        <f>F364-SUM(F365,F369)</f>
        <v>21.393214285714294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2.8304042595764813E-3</v>
      </c>
    </row>
    <row r="368" spans="1:9">
      <c r="C368" s="26"/>
      <c r="D368" s="36" t="s">
        <v>165</v>
      </c>
      <c r="F368" s="26"/>
      <c r="H368" s="25">
        <f>B482</f>
        <v>1.32303833438743E-4</v>
      </c>
    </row>
    <row r="369" spans="1:9">
      <c r="C369" s="26" t="s">
        <v>249</v>
      </c>
      <c r="D369" s="26"/>
      <c r="E369" s="19">
        <f>G369*E364</f>
        <v>17.903333333333332</v>
      </c>
      <c r="F369" s="19">
        <f>E369*(365.25/7)</f>
        <v>934.17035714285714</v>
      </c>
      <c r="G369" s="19">
        <v>0.62380952380952381</v>
      </c>
      <c r="I369" s="19">
        <f>F369*H370</f>
        <v>5.0802505369125193E-2</v>
      </c>
    </row>
    <row r="370" spans="1:9">
      <c r="C370" s="26"/>
      <c r="D370" s="33" t="s">
        <v>247</v>
      </c>
      <c r="H370" s="25">
        <f>B556</f>
        <v>5.4382484929733503E-5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23.3</v>
      </c>
      <c r="F373" s="26">
        <f>E373*(365.25/7)</f>
        <v>1215.7607142857144</v>
      </c>
      <c r="G373" s="26">
        <v>0.99310344827586206</v>
      </c>
      <c r="H373" s="27"/>
      <c r="I373" s="26">
        <f>SUM(I374,I375)</f>
        <v>0.17656726318977928</v>
      </c>
    </row>
    <row r="374" spans="1:9">
      <c r="C374" s="26" t="s">
        <v>251</v>
      </c>
      <c r="D374" s="26"/>
      <c r="E374" s="19">
        <f>G374*E373</f>
        <v>4.9813793103448276</v>
      </c>
      <c r="F374" s="19">
        <f>E374*(365.25/7)</f>
        <v>259.92125615763547</v>
      </c>
      <c r="G374" s="19">
        <v>0.21379310344827587</v>
      </c>
      <c r="I374" s="19">
        <f>F374*H376</f>
        <v>3.8011008047799708E-2</v>
      </c>
    </row>
    <row r="375" spans="1:9">
      <c r="C375" s="26" t="s">
        <v>252</v>
      </c>
      <c r="D375" s="26"/>
      <c r="E375" s="19">
        <f>G375*E373</f>
        <v>18.157931034482758</v>
      </c>
      <c r="F375" s="19">
        <f>E375*(365.25/7)</f>
        <v>947.45490147783255</v>
      </c>
      <c r="G375" s="19">
        <v>0.77931034482758621</v>
      </c>
      <c r="I375" s="19">
        <f>F375*H376</f>
        <v>0.13855625514197958</v>
      </c>
    </row>
    <row r="376" spans="1:9">
      <c r="C376" s="26"/>
      <c r="D376" s="36" t="s">
        <v>169</v>
      </c>
      <c r="H376" s="25">
        <f>B485</f>
        <v>1.4624047532590801E-4</v>
      </c>
      <c r="I376" s="40"/>
    </row>
    <row r="377" spans="1:9" s="26" customFormat="1">
      <c r="B377" s="26" t="s">
        <v>59</v>
      </c>
      <c r="E377" s="26">
        <f>E57</f>
        <v>40.799999999999997</v>
      </c>
      <c r="F377" s="26">
        <f>E377*(365.25/7)</f>
        <v>2128.8857142857141</v>
      </c>
      <c r="G377" s="26">
        <v>0.99760191846522783</v>
      </c>
      <c r="H377" s="27"/>
      <c r="I377" s="26">
        <f>SUM(I378,I380,I381,I382,I383,I384,I385)</f>
        <v>6.6290052250510018E-2</v>
      </c>
    </row>
    <row r="378" spans="1:9">
      <c r="A378" s="19"/>
      <c r="C378" s="26" t="s">
        <v>253</v>
      </c>
      <c r="D378" s="26"/>
      <c r="E378" s="19">
        <f>G378*E377</f>
        <v>6.7510791366906471</v>
      </c>
      <c r="F378" s="19">
        <f>E378*(365.25/7)</f>
        <v>352.26166495375128</v>
      </c>
      <c r="G378" s="19">
        <v>0.16546762589928057</v>
      </c>
      <c r="I378" s="19">
        <f>F378*H379</f>
        <v>1.0488336857149836E-2</v>
      </c>
    </row>
    <row r="379" spans="1:9">
      <c r="A379" s="19"/>
      <c r="C379" s="26"/>
      <c r="D379" s="6" t="s">
        <v>253</v>
      </c>
      <c r="H379" s="25">
        <f>B524</f>
        <v>2.9774278329510701E-5</v>
      </c>
    </row>
    <row r="380" spans="1:9">
      <c r="A380" s="19"/>
      <c r="C380" s="26" t="s">
        <v>254</v>
      </c>
      <c r="D380" s="26"/>
      <c r="E380" s="19">
        <f>G380*E377</f>
        <v>2.6417266187050359</v>
      </c>
      <c r="F380" s="19">
        <f t="shared" ref="F380:F385" si="2">E380*(365.25/7)</f>
        <v>137.84152106885921</v>
      </c>
      <c r="G380" s="19">
        <v>6.4748201438848921E-2</v>
      </c>
      <c r="I380" s="19">
        <f>F380*H386</f>
        <v>4.3419202179271607E-3</v>
      </c>
    </row>
    <row r="381" spans="1:9">
      <c r="A381" s="19"/>
      <c r="C381" s="26" t="s">
        <v>255</v>
      </c>
      <c r="D381" s="26"/>
      <c r="E381" s="19">
        <f>G381*E377</f>
        <v>2.0546762589928056</v>
      </c>
      <c r="F381" s="19">
        <f t="shared" si="2"/>
        <v>107.21007194244604</v>
      </c>
      <c r="G381" s="19">
        <v>5.0359712230215826E-2</v>
      </c>
      <c r="I381" s="19">
        <f>F381*H386</f>
        <v>3.3770490583877916E-3</v>
      </c>
    </row>
    <row r="382" spans="1:9">
      <c r="A382" s="19"/>
      <c r="C382" s="26" t="s">
        <v>256</v>
      </c>
      <c r="D382" s="26"/>
      <c r="E382" s="19">
        <f>G382*E377</f>
        <v>6.7510791366906471</v>
      </c>
      <c r="F382" s="19">
        <f t="shared" si="2"/>
        <v>352.26166495375128</v>
      </c>
      <c r="G382" s="19">
        <v>0.16546762589928057</v>
      </c>
      <c r="I382" s="19">
        <f>F382*$H$386</f>
        <v>1.1096018334702744E-2</v>
      </c>
    </row>
    <row r="383" spans="1:9">
      <c r="A383" s="19"/>
      <c r="C383" s="26" t="s">
        <v>257</v>
      </c>
      <c r="D383" s="26"/>
      <c r="E383" s="19">
        <f>G383*E377</f>
        <v>8.9035971223021573</v>
      </c>
      <c r="F383" s="19">
        <f t="shared" si="2"/>
        <v>464.57697841726616</v>
      </c>
      <c r="G383" s="19">
        <v>0.21822541966426856</v>
      </c>
      <c r="I383" s="19">
        <f>F383*H386</f>
        <v>1.4633879253013763E-2</v>
      </c>
    </row>
    <row r="384" spans="1:9">
      <c r="A384" s="19"/>
      <c r="C384" s="26" t="s">
        <v>258</v>
      </c>
      <c r="D384" s="26"/>
      <c r="E384" s="19">
        <f>G384*E377</f>
        <v>11.056115107913667</v>
      </c>
      <c r="F384" s="19">
        <f t="shared" si="2"/>
        <v>576.89229188078104</v>
      </c>
      <c r="G384" s="19">
        <v>0.27098321342925658</v>
      </c>
      <c r="I384" s="19">
        <f>F384*H386</f>
        <v>1.8171740171324783E-2</v>
      </c>
    </row>
    <row r="385" spans="1:9">
      <c r="A385" s="19"/>
      <c r="C385" s="26" t="s">
        <v>259</v>
      </c>
      <c r="D385" s="26"/>
      <c r="E385" s="19">
        <f>G385*E377</f>
        <v>2.5438848920863308</v>
      </c>
      <c r="F385" s="19">
        <f t="shared" si="2"/>
        <v>132.73627954779033</v>
      </c>
      <c r="G385" s="19">
        <v>6.235011990407674E-2</v>
      </c>
      <c r="I385" s="19">
        <f>F385*H386</f>
        <v>4.1811083580039323E-3</v>
      </c>
    </row>
    <row r="386" spans="1:9">
      <c r="A386" s="19"/>
      <c r="C386" s="26"/>
      <c r="D386" s="6" t="s">
        <v>260</v>
      </c>
      <c r="H386" s="25">
        <f>B525</f>
        <v>3.1499363792990501E-5</v>
      </c>
    </row>
    <row r="387" spans="1:9" s="26" customFormat="1">
      <c r="B387" s="26" t="s">
        <v>60</v>
      </c>
      <c r="E387" s="26">
        <f>E58</f>
        <v>5.8</v>
      </c>
      <c r="F387" s="26">
        <f>E387*(365.25/7)</f>
        <v>302.6357142857143</v>
      </c>
      <c r="G387" s="26">
        <v>1</v>
      </c>
      <c r="H387" s="27"/>
      <c r="I387" s="26">
        <f>F387*H390</f>
        <v>8.7881840114442909E-3</v>
      </c>
    </row>
    <row r="388" spans="1:9">
      <c r="A388" s="19"/>
      <c r="C388" s="26" t="s">
        <v>261</v>
      </c>
      <c r="D388" s="26"/>
      <c r="E388" s="19">
        <f>G388*E387</f>
        <v>5.8</v>
      </c>
      <c r="F388" s="19">
        <f>E388*(365.25/7)</f>
        <v>302.6357142857143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2.9038819929717501E-5</v>
      </c>
    </row>
    <row r="391" spans="1:9" s="26" customFormat="1">
      <c r="B391" s="26" t="s">
        <v>61</v>
      </c>
      <c r="E391" s="26">
        <f>E400-SUM(E364,E373,E377,E387)</f>
        <v>6.7000000000000028</v>
      </c>
      <c r="F391" s="26">
        <f>E391*(365.25/7)</f>
        <v>349.59642857142876</v>
      </c>
      <c r="G391" s="26">
        <v>1</v>
      </c>
      <c r="H391" s="27"/>
      <c r="I391" s="26">
        <f>SUM(I392,I394,I398)</f>
        <v>2.0181222016150711E-2</v>
      </c>
    </row>
    <row r="392" spans="1:9">
      <c r="A392" s="19"/>
      <c r="C392" s="26" t="s">
        <v>265</v>
      </c>
      <c r="D392" s="26"/>
      <c r="E392" s="19">
        <f>G392*E391</f>
        <v>1.2407407407407414</v>
      </c>
      <c r="F392" s="19">
        <f>E392*(365.25/7)</f>
        <v>64.740079365079396</v>
      </c>
      <c r="G392" s="19">
        <v>0.1851851851851852</v>
      </c>
      <c r="I392" s="19">
        <f>F392*H393</f>
        <v>5.2216960818433147E-3</v>
      </c>
    </row>
    <row r="393" spans="1:9">
      <c r="A393" s="19"/>
      <c r="C393" s="26"/>
      <c r="D393" s="36" t="s">
        <v>266</v>
      </c>
      <c r="H393" s="25">
        <f>B557</f>
        <v>8.0656312643630801E-5</v>
      </c>
    </row>
    <row r="394" spans="1:9">
      <c r="C394" s="26" t="s">
        <v>267</v>
      </c>
      <c r="D394" s="26"/>
      <c r="E394" s="19">
        <f>G394*E391</f>
        <v>1.4061728395061734</v>
      </c>
      <c r="F394" s="19">
        <f>E394*(365.25/7)</f>
        <v>73.372089947089975</v>
      </c>
      <c r="G394" s="19">
        <v>0.20987654320987656</v>
      </c>
      <c r="I394" s="19">
        <f>F394*H395</f>
        <v>3.8532112255034202E-3</v>
      </c>
    </row>
    <row r="395" spans="1:9">
      <c r="C395" s="26"/>
      <c r="D395" s="36" t="s">
        <v>226</v>
      </c>
      <c r="H395" s="25">
        <f>B536</f>
        <v>5.2516034752206799E-5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5.5162550217499002E-5</v>
      </c>
    </row>
    <row r="398" spans="1:9">
      <c r="C398" s="26" t="s">
        <v>269</v>
      </c>
      <c r="D398" s="26"/>
      <c r="E398" s="19">
        <f>G398*E391</f>
        <v>4.0530864197530887</v>
      </c>
      <c r="F398" s="19">
        <f>E398*(365.25/7)</f>
        <v>211.48425925925937</v>
      </c>
      <c r="G398" s="19">
        <v>0.60493827160493829</v>
      </c>
      <c r="I398" s="19">
        <f>F398*H399</f>
        <v>1.1106314708803978E-2</v>
      </c>
    </row>
    <row r="399" spans="1:9">
      <c r="C399" s="26"/>
      <c r="D399" s="36" t="s">
        <v>226</v>
      </c>
      <c r="H399" s="25">
        <f>B536</f>
        <v>5.2516034752206799E-5</v>
      </c>
    </row>
    <row r="400" spans="1:9" s="30" customFormat="1">
      <c r="A400" s="30" t="s">
        <v>270</v>
      </c>
      <c r="E400" s="30">
        <f>E53</f>
        <v>105.3</v>
      </c>
      <c r="F400" s="30">
        <f>E400*(365.25/7)</f>
        <v>5494.4035714285719</v>
      </c>
      <c r="H400" s="31"/>
      <c r="I400" s="30">
        <f>SUM(I364,I371,I373,I377,I387,I391)</f>
        <v>0.35493284031836853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95.9</v>
      </c>
      <c r="F403" s="26">
        <f>E403*(365.25/7)</f>
        <v>5003.9250000000002</v>
      </c>
      <c r="G403" s="26">
        <v>0.9659574468085107</v>
      </c>
      <c r="H403" s="27"/>
      <c r="I403" s="26">
        <f>F403*H408</f>
        <v>0.14530807701681164</v>
      </c>
    </row>
    <row r="404" spans="1:9">
      <c r="C404" s="26" t="s">
        <v>271</v>
      </c>
      <c r="D404" s="26"/>
      <c r="E404" s="19">
        <f>G404*E403</f>
        <v>88.282411347517751</v>
      </c>
      <c r="F404" s="19">
        <f>E404*(365.25/7)</f>
        <v>4606.4501063829803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4.3529078014184401</v>
      </c>
      <c r="F405" s="19">
        <f>E405*(365.25/7)</f>
        <v>227.12851063829791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2.9926241134751779</v>
      </c>
      <c r="F407" s="19">
        <f>E407*(365.25/7)</f>
        <v>156.15085106382983</v>
      </c>
      <c r="G407" s="19">
        <v>3.1205673758865252E-2</v>
      </c>
    </row>
    <row r="408" spans="1:9">
      <c r="C408" s="26"/>
      <c r="D408" s="36" t="s">
        <v>264</v>
      </c>
      <c r="H408" s="25">
        <f>B523</f>
        <v>2.9038819929717501E-5</v>
      </c>
    </row>
    <row r="409" spans="1:9" s="26" customFormat="1">
      <c r="B409" s="26" t="s">
        <v>64</v>
      </c>
      <c r="E409" s="26">
        <f>E62</f>
        <v>9.6</v>
      </c>
      <c r="F409" s="26">
        <f>E409*(365.25/7)</f>
        <v>500.91428571428571</v>
      </c>
      <c r="G409" s="26">
        <v>1</v>
      </c>
      <c r="H409" s="27"/>
      <c r="I409" s="26">
        <f>F409*H411</f>
        <v>1.4545959743080206E-2</v>
      </c>
    </row>
    <row r="410" spans="1:9">
      <c r="C410" s="26" t="s">
        <v>64</v>
      </c>
      <c r="D410" s="26"/>
      <c r="E410" s="19">
        <f>G410*E409</f>
        <v>9.6</v>
      </c>
      <c r="F410" s="19">
        <f>E410*(365.25/7)</f>
        <v>500.91428571428571</v>
      </c>
      <c r="G410" s="19">
        <v>1</v>
      </c>
    </row>
    <row r="411" spans="1:9">
      <c r="C411" s="26"/>
      <c r="D411" s="36" t="s">
        <v>264</v>
      </c>
      <c r="H411" s="25">
        <f>B523</f>
        <v>2.9038819929717501E-5</v>
      </c>
    </row>
    <row r="412" spans="1:9" s="26" customFormat="1">
      <c r="B412" s="26" t="s">
        <v>65</v>
      </c>
      <c r="E412" s="26">
        <f>E63</f>
        <v>4.0999999999999996</v>
      </c>
      <c r="F412" s="26">
        <f>E412*(365.25/7)</f>
        <v>213.93214285714285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4.0999999999999996</v>
      </c>
      <c r="F413" s="19">
        <f>E413*(365.25/7)</f>
        <v>213.93214285714285</v>
      </c>
      <c r="G413" s="19">
        <v>1</v>
      </c>
    </row>
    <row r="414" spans="1:9" s="26" customFormat="1">
      <c r="B414" s="26" t="s">
        <v>66</v>
      </c>
      <c r="E414" s="26">
        <f>E424-SUM(E418,E412,E409,E403)</f>
        <v>1.0999999999999943</v>
      </c>
      <c r="F414" s="26">
        <f>E414*(365.25/7)</f>
        <v>57.396428571428274</v>
      </c>
      <c r="G414" s="26">
        <v>1</v>
      </c>
      <c r="H414" s="27"/>
      <c r="I414" s="26">
        <f>F414*AVERAGE(H416:H417)</f>
        <v>3.5499882087113941E-3</v>
      </c>
    </row>
    <row r="415" spans="1:9">
      <c r="C415" s="26" t="s">
        <v>66</v>
      </c>
      <c r="D415" s="26"/>
      <c r="E415" s="19">
        <f>G415*E414</f>
        <v>1.0999999999999943</v>
      </c>
      <c r="F415" s="19">
        <f>E415*(365.25/7)</f>
        <v>57.396428571428274</v>
      </c>
      <c r="G415" s="19">
        <v>1</v>
      </c>
    </row>
    <row r="416" spans="1:9">
      <c r="C416" s="26"/>
      <c r="D416" s="4" t="s">
        <v>144</v>
      </c>
      <c r="H416" s="25">
        <f>B541</f>
        <v>6.1464811934113902E-5</v>
      </c>
    </row>
    <row r="417" spans="1:12">
      <c r="C417" s="26"/>
      <c r="D417" s="4" t="s">
        <v>275</v>
      </c>
      <c r="H417" s="25">
        <f>B542</f>
        <v>6.2235853667179795E-5</v>
      </c>
    </row>
    <row r="418" spans="1:12" s="26" customFormat="1">
      <c r="B418" s="26" t="s">
        <v>67</v>
      </c>
      <c r="E418" s="26">
        <f>E65</f>
        <v>6.9</v>
      </c>
      <c r="F418" s="26">
        <f>E418*(365.25/7)</f>
        <v>360.0321428571429</v>
      </c>
      <c r="G418" s="26">
        <v>1</v>
      </c>
      <c r="H418" s="27"/>
      <c r="I418" s="26">
        <f>F418*AVERAGE(H420:H422)</f>
        <v>0.23585868577696817</v>
      </c>
    </row>
    <row r="419" spans="1:12">
      <c r="C419" s="26" t="s">
        <v>67</v>
      </c>
      <c r="D419" s="26"/>
      <c r="E419" s="19">
        <f>G419*E418</f>
        <v>6.9</v>
      </c>
      <c r="F419" s="19">
        <f>E419*(365.25/7)</f>
        <v>360.0321428571429</v>
      </c>
      <c r="G419" s="19">
        <v>1</v>
      </c>
    </row>
    <row r="420" spans="1:12">
      <c r="C420" s="26"/>
      <c r="D420" s="6" t="s">
        <v>224</v>
      </c>
      <c r="H420" s="25">
        <f>B552</f>
        <v>6.4416922067432405E-5</v>
      </c>
    </row>
    <row r="421" spans="1:12">
      <c r="C421" s="26"/>
      <c r="D421" s="33" t="s">
        <v>193</v>
      </c>
      <c r="H421" s="25">
        <f>B511</f>
        <v>1.81334312242693E-3</v>
      </c>
    </row>
    <row r="422" spans="1:12">
      <c r="C422" s="26"/>
      <c r="D422" s="29" t="s">
        <v>276</v>
      </c>
      <c r="F422" s="26"/>
      <c r="H422" s="25">
        <f>B510</f>
        <v>8.75535292208143E-5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117.6</v>
      </c>
      <c r="F424" s="30">
        <f>E424*(365.25/7)</f>
        <v>6136.2</v>
      </c>
      <c r="H424" s="31"/>
      <c r="I424" s="30">
        <f>SUM(I403,I409,I412,I414,I418)</f>
        <v>0.3992627107455714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1214.3</v>
      </c>
      <c r="F428" s="30">
        <f>E428*(365.25/7)</f>
        <v>63360.439285714288</v>
      </c>
      <c r="H428" s="31"/>
      <c r="I428" s="39">
        <f>SUM(I424,I400,I361,I346,I301,I289,I251,I234,I200,I154,I135,I122)</f>
        <v>17.322072083245981</v>
      </c>
    </row>
    <row r="431" spans="1:12" s="42" customFormat="1">
      <c r="A431" s="26" t="s">
        <v>280</v>
      </c>
      <c r="B431" s="26" t="s">
        <v>370</v>
      </c>
      <c r="C431" s="26" t="s">
        <v>282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2.2507525507102701</v>
      </c>
      <c r="C432" s="19">
        <v>1.4982849187858709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0.21920669255142403</v>
      </c>
      <c r="C433" s="19">
        <v>0.229285161174478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0.32445005838831442</v>
      </c>
      <c r="C434" s="19">
        <v>0.25503283659360526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5.4387424258456196</v>
      </c>
      <c r="C435" s="19">
        <v>4.174658317559186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0.54776503283454936</v>
      </c>
      <c r="C436" s="19">
        <v>0.39644429579190527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9.0408449696791848E-2</v>
      </c>
      <c r="C437" s="19">
        <v>9.638855451511924E-2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6.7605368042622942</v>
      </c>
      <c r="C438" s="19">
        <v>5.1148730855003457</v>
      </c>
      <c r="D438" s="19"/>
      <c r="E438" s="19"/>
      <c r="F438" s="26"/>
      <c r="G438" s="43"/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8.2568766197357271E-2</v>
      </c>
      <c r="C439" s="19">
        <v>7.5589227765231581E-2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0.85344575169542003</v>
      </c>
      <c r="C440" s="19">
        <v>0.7514937726202322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0.35493284031836853</v>
      </c>
      <c r="C442" s="19">
        <v>0.2707198582401249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0.3992627107455714</v>
      </c>
      <c r="C443" s="19">
        <v>0.38261028950942422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17.322072083245981</v>
      </c>
      <c r="C444" s="26">
        <v>13.245380318055522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>
      <c r="A450" s="44" t="s">
        <v>316</v>
      </c>
      <c r="B450" s="43"/>
    </row>
    <row r="451" spans="1:2">
      <c r="A451" s="44" t="s">
        <v>317</v>
      </c>
      <c r="B451" s="43" t="s">
        <v>318</v>
      </c>
    </row>
    <row r="452" spans="1:2">
      <c r="A452" s="45" t="s">
        <v>81</v>
      </c>
      <c r="B452" s="42">
        <v>2.0753625014341401E-4</v>
      </c>
    </row>
    <row r="453" spans="1:2">
      <c r="A453" s="45" t="s">
        <v>85</v>
      </c>
      <c r="B453" s="42">
        <v>1.8123600379630399E-4</v>
      </c>
    </row>
    <row r="454" spans="1:2">
      <c r="A454" s="45" t="s">
        <v>93</v>
      </c>
      <c r="B454" s="42">
        <v>1.4866358173675799E-4</v>
      </c>
    </row>
    <row r="455" spans="1:2">
      <c r="A455" s="45" t="s">
        <v>86</v>
      </c>
      <c r="B455" s="42">
        <v>2.9047921153145501E-4</v>
      </c>
    </row>
    <row r="456" spans="1:2">
      <c r="A456" s="45" t="s">
        <v>319</v>
      </c>
      <c r="B456" s="42">
        <v>2.8815986355312199E-4</v>
      </c>
    </row>
    <row r="457" spans="1:2">
      <c r="A457" s="45" t="s">
        <v>89</v>
      </c>
      <c r="B457" s="42">
        <v>5.8372345228633899E-4</v>
      </c>
    </row>
    <row r="458" spans="1:2">
      <c r="A458" s="45" t="s">
        <v>320</v>
      </c>
      <c r="B458" s="42">
        <v>2.8808688751685098E-4</v>
      </c>
    </row>
    <row r="459" spans="1:2">
      <c r="A459" s="45" t="s">
        <v>152</v>
      </c>
      <c r="B459" s="42">
        <v>2.53969779965583E-4</v>
      </c>
    </row>
    <row r="460" spans="1:2">
      <c r="A460" s="45" t="s">
        <v>321</v>
      </c>
      <c r="B460" s="42">
        <v>1.46572502077181E-4</v>
      </c>
    </row>
    <row r="461" spans="1:2">
      <c r="A461" s="45" t="s">
        <v>322</v>
      </c>
      <c r="B461" s="42">
        <v>2.7242293436714299E-4</v>
      </c>
    </row>
    <row r="462" spans="1:2">
      <c r="A462" s="45" t="s">
        <v>323</v>
      </c>
      <c r="B462" s="42">
        <v>1.7922815925589799E-4</v>
      </c>
    </row>
    <row r="463" spans="1:2">
      <c r="A463" s="45" t="s">
        <v>87</v>
      </c>
      <c r="B463" s="42">
        <v>2.21286919110788E-4</v>
      </c>
    </row>
    <row r="464" spans="1:2">
      <c r="A464" s="45" t="s">
        <v>90</v>
      </c>
      <c r="B464" s="42">
        <v>3.3330348984453301E-4</v>
      </c>
    </row>
    <row r="465" spans="1:2">
      <c r="A465" s="45" t="s">
        <v>94</v>
      </c>
      <c r="B465" s="42">
        <v>2.4173711069267601E-4</v>
      </c>
    </row>
    <row r="466" spans="1:2">
      <c r="A466" s="45" t="s">
        <v>82</v>
      </c>
      <c r="B466" s="42">
        <v>1.8436804730104599E-4</v>
      </c>
    </row>
    <row r="467" spans="1:2">
      <c r="A467" s="45" t="s">
        <v>101</v>
      </c>
      <c r="B467" s="42">
        <v>1.6096116897416801E-4</v>
      </c>
    </row>
    <row r="468" spans="1:2">
      <c r="A468" s="45" t="s">
        <v>125</v>
      </c>
      <c r="B468" s="42">
        <v>1.9783800273003599E-4</v>
      </c>
    </row>
    <row r="469" spans="1:2">
      <c r="A469" s="45" t="s">
        <v>126</v>
      </c>
      <c r="B469" s="42">
        <v>9.1374598860871899E-5</v>
      </c>
    </row>
    <row r="470" spans="1:2">
      <c r="A470" s="45" t="s">
        <v>134</v>
      </c>
      <c r="B470" s="42">
        <v>2.4622324151349502E-4</v>
      </c>
    </row>
    <row r="471" spans="1:2">
      <c r="A471" s="45" t="s">
        <v>234</v>
      </c>
      <c r="B471" s="42">
        <v>3.9381252395114002E-4</v>
      </c>
    </row>
    <row r="472" spans="1:2">
      <c r="A472" s="45" t="s">
        <v>324</v>
      </c>
      <c r="B472" s="42">
        <v>1.8101149752481699E-4</v>
      </c>
    </row>
    <row r="473" spans="1:2">
      <c r="A473" s="45" t="s">
        <v>154</v>
      </c>
      <c r="B473" s="42">
        <v>1.7979330347713199E-4</v>
      </c>
    </row>
    <row r="474" spans="1:2">
      <c r="A474" s="45" t="s">
        <v>325</v>
      </c>
      <c r="B474" s="42">
        <v>6.1980890843304896E-4</v>
      </c>
    </row>
    <row r="475" spans="1:2">
      <c r="A475" s="45" t="s">
        <v>219</v>
      </c>
      <c r="B475" s="42">
        <v>4.1368375625563399E-4</v>
      </c>
    </row>
    <row r="476" spans="1:2">
      <c r="A476" s="45" t="s">
        <v>173</v>
      </c>
      <c r="B476" s="42">
        <v>1.3154789046745599E-4</v>
      </c>
    </row>
    <row r="477" spans="1:2">
      <c r="A477" s="45" t="s">
        <v>326</v>
      </c>
      <c r="B477" s="42">
        <v>1.5918692023663599E-4</v>
      </c>
    </row>
    <row r="478" spans="1:2">
      <c r="A478" s="45" t="s">
        <v>133</v>
      </c>
      <c r="B478" s="42">
        <v>4.6337524758036899E-4</v>
      </c>
    </row>
    <row r="479" spans="1:2">
      <c r="A479" s="45" t="s">
        <v>132</v>
      </c>
      <c r="B479" s="42">
        <v>8.3899075325234501E-4</v>
      </c>
    </row>
    <row r="480" spans="1:2">
      <c r="A480" s="45" t="s">
        <v>327</v>
      </c>
      <c r="B480" s="42">
        <v>1.9411468544791501E-4</v>
      </c>
    </row>
    <row r="481" spans="1:2">
      <c r="A481" s="45" t="s">
        <v>190</v>
      </c>
      <c r="B481" s="42">
        <v>9.9021399008583497E-5</v>
      </c>
    </row>
    <row r="482" spans="1:2">
      <c r="A482" s="45" t="s">
        <v>165</v>
      </c>
      <c r="B482" s="42">
        <v>1.32303833438743E-4</v>
      </c>
    </row>
    <row r="483" spans="1:2">
      <c r="A483" s="45" t="s">
        <v>328</v>
      </c>
      <c r="B483" s="42">
        <v>1.17251066520812E-4</v>
      </c>
    </row>
    <row r="484" spans="1:2">
      <c r="A484" s="45" t="s">
        <v>160</v>
      </c>
      <c r="B484" s="42">
        <v>1.73504178510735E-4</v>
      </c>
    </row>
    <row r="485" spans="1:2">
      <c r="A485" s="45" t="s">
        <v>169</v>
      </c>
      <c r="B485" s="42">
        <v>1.4624047532590801E-4</v>
      </c>
    </row>
    <row r="486" spans="1:2">
      <c r="A486" s="45" t="s">
        <v>329</v>
      </c>
      <c r="B486" s="42">
        <v>1.8430994317117501E-3</v>
      </c>
    </row>
    <row r="487" spans="1:2">
      <c r="A487" s="45" t="s">
        <v>330</v>
      </c>
      <c r="B487" s="42">
        <v>4.5915903845058001E-4</v>
      </c>
    </row>
    <row r="488" spans="1:2">
      <c r="A488" s="45" t="s">
        <v>150</v>
      </c>
      <c r="B488" s="42">
        <v>6.9813314876405498E-4</v>
      </c>
    </row>
    <row r="489" spans="1:2">
      <c r="A489" s="45" t="s">
        <v>140</v>
      </c>
      <c r="B489" s="42">
        <v>1.2032980248552E-4</v>
      </c>
    </row>
    <row r="490" spans="1:2">
      <c r="A490" s="45" t="s">
        <v>331</v>
      </c>
      <c r="B490" s="42">
        <v>8.5690273896221405E-5</v>
      </c>
    </row>
    <row r="491" spans="1:2">
      <c r="A491" s="45" t="s">
        <v>142</v>
      </c>
      <c r="B491" s="42">
        <v>1.5953121990601601E-4</v>
      </c>
    </row>
    <row r="492" spans="1:2">
      <c r="A492" s="45" t="s">
        <v>332</v>
      </c>
      <c r="B492" s="42">
        <v>1.3408117941004401E-4</v>
      </c>
    </row>
    <row r="493" spans="1:2">
      <c r="A493" s="45" t="s">
        <v>333</v>
      </c>
      <c r="B493" s="42">
        <v>1.7270742253927801E-4</v>
      </c>
    </row>
    <row r="494" spans="1:2">
      <c r="A494" s="45" t="s">
        <v>334</v>
      </c>
      <c r="B494" s="42">
        <v>1.5740430761049999E-4</v>
      </c>
    </row>
    <row r="495" spans="1:2">
      <c r="A495" s="45" t="s">
        <v>335</v>
      </c>
      <c r="B495" s="42">
        <v>1.1560552369626E-4</v>
      </c>
    </row>
    <row r="496" spans="1:2">
      <c r="A496" s="45" t="s">
        <v>336</v>
      </c>
      <c r="B496" s="42">
        <v>2.1329899787379499E-4</v>
      </c>
    </row>
    <row r="497" spans="1:2">
      <c r="A497" s="45" t="s">
        <v>337</v>
      </c>
      <c r="B497" s="42">
        <v>1.01459236774059E-4</v>
      </c>
    </row>
    <row r="498" spans="1:2">
      <c r="A498" s="45" t="s">
        <v>338</v>
      </c>
      <c r="B498" s="42">
        <v>1.0828964063666499E-4</v>
      </c>
    </row>
    <row r="499" spans="1:2">
      <c r="A499" s="45" t="s">
        <v>339</v>
      </c>
      <c r="B499" s="42">
        <v>2.3891685819187701E-4</v>
      </c>
    </row>
    <row r="500" spans="1:2">
      <c r="A500" s="45" t="s">
        <v>340</v>
      </c>
      <c r="B500" s="42">
        <v>1.3782992892101399E-4</v>
      </c>
    </row>
    <row r="501" spans="1:2">
      <c r="A501" s="45" t="s">
        <v>341</v>
      </c>
      <c r="B501" s="42">
        <v>6.5889773886861405E-5</v>
      </c>
    </row>
    <row r="502" spans="1:2">
      <c r="A502" s="45" t="s">
        <v>342</v>
      </c>
      <c r="B502" s="42">
        <v>8.3250596301136104E-5</v>
      </c>
    </row>
    <row r="503" spans="1:2">
      <c r="A503" s="45" t="s">
        <v>343</v>
      </c>
      <c r="B503" s="42">
        <v>1.4476978251170501E-4</v>
      </c>
    </row>
    <row r="504" spans="1:2">
      <c r="A504" s="45" t="s">
        <v>344</v>
      </c>
      <c r="B504" s="42">
        <v>9.0988016740602099E-5</v>
      </c>
    </row>
    <row r="505" spans="1:2">
      <c r="A505" s="45" t="s">
        <v>345</v>
      </c>
      <c r="B505" s="42">
        <v>1.0916971520976299E-4</v>
      </c>
    </row>
    <row r="506" spans="1:2">
      <c r="A506" s="45" t="s">
        <v>346</v>
      </c>
      <c r="B506" s="42">
        <v>1.07206144858949E-4</v>
      </c>
    </row>
    <row r="507" spans="1:2">
      <c r="A507" s="45" t="s">
        <v>347</v>
      </c>
      <c r="B507" s="42">
        <v>9.6305357477517104E-5</v>
      </c>
    </row>
    <row r="508" spans="1:2">
      <c r="A508" s="45" t="s">
        <v>348</v>
      </c>
      <c r="B508" s="42">
        <v>1.29789743274594E-4</v>
      </c>
    </row>
    <row r="509" spans="1:2">
      <c r="A509" s="45" t="s">
        <v>235</v>
      </c>
      <c r="B509" s="42">
        <v>9.8223089726800898E-5</v>
      </c>
    </row>
    <row r="510" spans="1:2">
      <c r="A510" s="45" t="s">
        <v>276</v>
      </c>
      <c r="B510" s="42">
        <v>8.75535292208143E-5</v>
      </c>
    </row>
    <row r="511" spans="1:2">
      <c r="A511" s="45" t="s">
        <v>193</v>
      </c>
      <c r="B511" s="42">
        <v>1.81334312242693E-3</v>
      </c>
    </row>
    <row r="512" spans="1:2">
      <c r="A512" s="45" t="s">
        <v>199</v>
      </c>
      <c r="B512" s="42">
        <v>1.6495583889185E-3</v>
      </c>
    </row>
    <row r="513" spans="1:2">
      <c r="A513" s="45" t="s">
        <v>205</v>
      </c>
      <c r="B513" s="42">
        <v>5.2202933843232299E-4</v>
      </c>
    </row>
    <row r="514" spans="1:2">
      <c r="A514" s="45" t="s">
        <v>202</v>
      </c>
      <c r="B514" s="42">
        <v>8.1088028214834705E-4</v>
      </c>
    </row>
    <row r="515" spans="1:2">
      <c r="A515" s="45" t="s">
        <v>209</v>
      </c>
      <c r="B515" s="42">
        <v>2.1634600555183199E-4</v>
      </c>
    </row>
    <row r="516" spans="1:2">
      <c r="A516" s="45" t="s">
        <v>197</v>
      </c>
      <c r="B516" s="42">
        <v>2.1767459002886499E-4</v>
      </c>
    </row>
    <row r="517" spans="1:2">
      <c r="A517" s="45" t="s">
        <v>349</v>
      </c>
      <c r="B517" s="42">
        <v>1.55696551277535E-4</v>
      </c>
    </row>
    <row r="518" spans="1:2">
      <c r="A518" s="45" t="s">
        <v>350</v>
      </c>
      <c r="B518" s="42">
        <v>1.7709815444404199E-4</v>
      </c>
    </row>
    <row r="519" spans="1:2">
      <c r="A519" s="45" t="s">
        <v>351</v>
      </c>
      <c r="B519" s="42">
        <v>6.8257427748858002E-5</v>
      </c>
    </row>
    <row r="520" spans="1:2">
      <c r="A520" s="45" t="s">
        <v>352</v>
      </c>
      <c r="B520" s="42">
        <v>5.5276259038110898E-5</v>
      </c>
    </row>
    <row r="521" spans="1:2">
      <c r="A521" s="45" t="s">
        <v>353</v>
      </c>
      <c r="B521" s="42">
        <v>3.59388633311674E-5</v>
      </c>
    </row>
    <row r="522" spans="1:2">
      <c r="A522" s="45" t="s">
        <v>354</v>
      </c>
      <c r="B522" s="42">
        <v>4.0180647813054398E-5</v>
      </c>
    </row>
    <row r="523" spans="1:2">
      <c r="A523" s="45" t="s">
        <v>355</v>
      </c>
      <c r="B523" s="42">
        <v>2.9038819929717501E-5</v>
      </c>
    </row>
    <row r="524" spans="1:2">
      <c r="A524" s="45" t="s">
        <v>253</v>
      </c>
      <c r="B524" s="42">
        <v>2.9774278329510701E-5</v>
      </c>
    </row>
    <row r="525" spans="1:2">
      <c r="A525" s="45" t="s">
        <v>260</v>
      </c>
      <c r="B525" s="42">
        <v>3.1499363792990501E-5</v>
      </c>
    </row>
    <row r="526" spans="1:2">
      <c r="A526" s="45" t="s">
        <v>356</v>
      </c>
      <c r="B526" s="42">
        <v>8.1188736822408096E-5</v>
      </c>
    </row>
    <row r="527" spans="1:2">
      <c r="A527" s="45" t="s">
        <v>357</v>
      </c>
      <c r="B527" s="42">
        <v>4.0120799665927201E-5</v>
      </c>
    </row>
    <row r="528" spans="1:2">
      <c r="A528" s="45" t="s">
        <v>167</v>
      </c>
      <c r="B528" s="42">
        <v>5.4328844022477301E-5</v>
      </c>
    </row>
    <row r="529" spans="1:2">
      <c r="A529" s="45" t="s">
        <v>128</v>
      </c>
      <c r="B529" s="42">
        <v>5.8936399512656897E-5</v>
      </c>
    </row>
    <row r="530" spans="1:2">
      <c r="A530" s="45" t="s">
        <v>358</v>
      </c>
      <c r="B530" s="42">
        <v>1.20016191811748E-4</v>
      </c>
    </row>
    <row r="531" spans="1:2">
      <c r="A531" s="45" t="s">
        <v>268</v>
      </c>
      <c r="B531" s="42">
        <v>5.5162550217499002E-5</v>
      </c>
    </row>
    <row r="532" spans="1:2">
      <c r="A532" s="45" t="s">
        <v>156</v>
      </c>
      <c r="B532" s="42">
        <v>5.0620074646983798E-5</v>
      </c>
    </row>
    <row r="533" spans="1:2">
      <c r="A533" s="45" t="s">
        <v>359</v>
      </c>
      <c r="B533" s="42">
        <v>7.9149640560297998E-5</v>
      </c>
    </row>
    <row r="534" spans="1:2">
      <c r="A534" s="45" t="s">
        <v>360</v>
      </c>
      <c r="B534" s="42">
        <v>3.1201166973153398E-5</v>
      </c>
    </row>
    <row r="535" spans="1:2">
      <c r="A535" s="45" t="s">
        <v>361</v>
      </c>
      <c r="B535" s="42">
        <v>6.9243030430243694E-5</v>
      </c>
    </row>
    <row r="536" spans="1:2">
      <c r="A536" s="45" t="s">
        <v>226</v>
      </c>
      <c r="B536" s="42">
        <v>5.2516034752206799E-5</v>
      </c>
    </row>
    <row r="537" spans="1:2">
      <c r="A537" s="45" t="s">
        <v>362</v>
      </c>
      <c r="B537" s="42">
        <v>5.05135625216514E-5</v>
      </c>
    </row>
    <row r="538" spans="1:2">
      <c r="A538" s="45" t="s">
        <v>363</v>
      </c>
      <c r="B538" s="42">
        <v>9.8108930097961204E-5</v>
      </c>
    </row>
    <row r="539" spans="1:2">
      <c r="A539" s="45" t="s">
        <v>364</v>
      </c>
      <c r="B539" s="42">
        <v>5.2344475160434103E-5</v>
      </c>
    </row>
    <row r="540" spans="1:2">
      <c r="A540" s="45" t="s">
        <v>146</v>
      </c>
      <c r="B540" s="42">
        <v>7.6233566213980704E-5</v>
      </c>
    </row>
    <row r="541" spans="1:2">
      <c r="A541" s="45" t="s">
        <v>144</v>
      </c>
      <c r="B541" s="42">
        <v>6.1464811934113902E-5</v>
      </c>
    </row>
    <row r="542" spans="1:2">
      <c r="A542" s="45" t="s">
        <v>275</v>
      </c>
      <c r="B542" s="42">
        <v>6.2235853667179795E-5</v>
      </c>
    </row>
    <row r="543" spans="1:2">
      <c r="A543" s="45" t="s">
        <v>365</v>
      </c>
      <c r="B543" s="42">
        <v>9.5774710652273093E-5</v>
      </c>
    </row>
    <row r="544" spans="1:2">
      <c r="A544" s="45" t="s">
        <v>366</v>
      </c>
      <c r="B544" s="42">
        <v>4.8364818460676599E-5</v>
      </c>
    </row>
    <row r="545" spans="1:2">
      <c r="A545" s="45" t="s">
        <v>238</v>
      </c>
      <c r="B545" s="42">
        <v>3.824755326939E-5</v>
      </c>
    </row>
    <row r="546" spans="1:2">
      <c r="A546" s="45" t="s">
        <v>240</v>
      </c>
      <c r="B546" s="42">
        <v>5.6504860152661899E-5</v>
      </c>
    </row>
    <row r="547" spans="1:2">
      <c r="A547" s="45" t="s">
        <v>242</v>
      </c>
      <c r="B547" s="42">
        <v>9.3256242008266403E-5</v>
      </c>
    </row>
    <row r="548" spans="1:2">
      <c r="A548" s="45" t="s">
        <v>244</v>
      </c>
      <c r="B548" s="42">
        <v>8.2876669036578793E-5</v>
      </c>
    </row>
    <row r="549" spans="1:2">
      <c r="A549" s="45" t="s">
        <v>184</v>
      </c>
      <c r="B549" s="42">
        <v>6.5598012079341302E-5</v>
      </c>
    </row>
    <row r="550" spans="1:2">
      <c r="A550" s="45" t="s">
        <v>183</v>
      </c>
      <c r="B550" s="42">
        <v>4.2735705438346799E-5</v>
      </c>
    </row>
    <row r="551" spans="1:2">
      <c r="A551" s="45" t="s">
        <v>367</v>
      </c>
      <c r="B551" s="42">
        <v>7.3897970134956405E-5</v>
      </c>
    </row>
    <row r="552" spans="1:2">
      <c r="A552" s="45" t="s">
        <v>224</v>
      </c>
      <c r="B552" s="42">
        <v>6.4416922067432405E-5</v>
      </c>
    </row>
    <row r="553" spans="1:2">
      <c r="A553" s="45" t="s">
        <v>222</v>
      </c>
      <c r="B553" s="42">
        <v>1.10108923343847E-4</v>
      </c>
    </row>
    <row r="554" spans="1:2">
      <c r="A554" s="45" t="s">
        <v>228</v>
      </c>
      <c r="B554" s="42">
        <v>4.2448171015173903E-5</v>
      </c>
    </row>
    <row r="555" spans="1:2">
      <c r="A555" s="45" t="s">
        <v>139</v>
      </c>
      <c r="B555" s="42">
        <v>8.8923239838230102E-5</v>
      </c>
    </row>
    <row r="556" spans="1:2">
      <c r="A556" s="45" t="s">
        <v>175</v>
      </c>
      <c r="B556" s="42">
        <v>5.4382484929733503E-5</v>
      </c>
    </row>
    <row r="557" spans="1:2">
      <c r="A557" s="45" t="s">
        <v>368</v>
      </c>
      <c r="B557" s="42">
        <v>8.0656312643630801E-5</v>
      </c>
    </row>
  </sheetData>
  <mergeCells count="28">
    <mergeCell ref="B66:C66"/>
    <mergeCell ref="B35:C35"/>
    <mergeCell ref="B36:B38"/>
    <mergeCell ref="B39:C39"/>
    <mergeCell ref="B40:B42"/>
    <mergeCell ref="B43:C43"/>
    <mergeCell ref="B44:B51"/>
    <mergeCell ref="B52:C52"/>
    <mergeCell ref="B53:C53"/>
    <mergeCell ref="B54:B59"/>
    <mergeCell ref="B60:C60"/>
    <mergeCell ref="B61:B65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  <mergeCell ref="B17:C17"/>
    <mergeCell ref="B18:B23"/>
    <mergeCell ref="B24:C24"/>
    <mergeCell ref="B25:B30"/>
    <mergeCell ref="B31:C31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" right="0.7" top="0.75" bottom="0.75" header="0.3" footer="0.3"/>
  <legacyDrawing r:id="rId7"/>
</worksheet>
</file>

<file path=xl/worksheets/sheet6.xml><?xml version="1.0" encoding="utf-8"?>
<worksheet xmlns="http://schemas.openxmlformats.org/spreadsheetml/2006/main" xmlns:r="http://schemas.openxmlformats.org/officeDocument/2006/relationships">
  <dimension ref="A1:I73"/>
  <sheetViews>
    <sheetView showGridLines="0" topLeftCell="A2" workbookViewId="0">
      <selection activeCell="G7" sqref="G7:G70"/>
    </sheetView>
  </sheetViews>
  <sheetFormatPr defaultRowHeight="12.75"/>
  <cols>
    <col min="1" max="3" width="27.42578125" style="7" customWidth="1"/>
    <col min="4" max="4" width="2.42578125" style="7" customWidth="1"/>
    <col min="5" max="16384" width="9.140625" style="7"/>
  </cols>
  <sheetData>
    <row r="1" spans="1:9" hidden="1">
      <c r="A1" s="17" t="e">
        <f ca="1">DotStatQuery(B1)</f>
        <v>#NAME?</v>
      </c>
      <c r="B1" s="17" t="s">
        <v>310</v>
      </c>
    </row>
    <row r="2" spans="1:9" ht="45.75">
      <c r="A2" s="16" t="s">
        <v>309</v>
      </c>
    </row>
    <row r="3" spans="1:9" ht="52.5">
      <c r="A3" s="77" t="s">
        <v>308</v>
      </c>
      <c r="B3" s="78"/>
      <c r="C3" s="78"/>
      <c r="D3" s="79"/>
      <c r="E3" s="15" t="s">
        <v>307</v>
      </c>
      <c r="F3" s="15" t="s">
        <v>306</v>
      </c>
      <c r="G3" s="15" t="s">
        <v>305</v>
      </c>
      <c r="H3" s="15" t="s">
        <v>304</v>
      </c>
      <c r="I3" s="15" t="s">
        <v>303</v>
      </c>
    </row>
    <row r="4" spans="1:9">
      <c r="A4" s="77" t="s">
        <v>302</v>
      </c>
      <c r="B4" s="78"/>
      <c r="C4" s="78"/>
      <c r="D4" s="79"/>
      <c r="E4" s="80" t="s">
        <v>301</v>
      </c>
      <c r="F4" s="81"/>
      <c r="G4" s="81"/>
      <c r="H4" s="81"/>
      <c r="I4" s="82"/>
    </row>
    <row r="5" spans="1:9">
      <c r="A5" s="83" t="s">
        <v>0</v>
      </c>
      <c r="B5" s="84"/>
      <c r="C5" s="84"/>
      <c r="D5" s="85"/>
      <c r="E5" s="86" t="s">
        <v>1</v>
      </c>
      <c r="F5" s="87"/>
      <c r="G5" s="87"/>
      <c r="H5" s="87"/>
      <c r="I5" s="88"/>
    </row>
    <row r="6" spans="1:9" ht="13.5">
      <c r="A6" s="70" t="s">
        <v>2</v>
      </c>
      <c r="B6" s="71"/>
      <c r="C6" s="72"/>
      <c r="D6" s="12" t="s">
        <v>3</v>
      </c>
      <c r="E6" s="12" t="s">
        <v>3</v>
      </c>
      <c r="F6" s="12" t="s">
        <v>3</v>
      </c>
      <c r="G6" s="12" t="s">
        <v>3</v>
      </c>
      <c r="H6" s="12" t="s">
        <v>3</v>
      </c>
      <c r="I6" s="12" t="s">
        <v>3</v>
      </c>
    </row>
    <row r="7" spans="1:9" ht="13.5">
      <c r="A7" s="68" t="s">
        <v>4</v>
      </c>
      <c r="B7" s="73"/>
      <c r="C7" s="69"/>
      <c r="D7" s="12" t="s">
        <v>3</v>
      </c>
      <c r="E7" s="13">
        <v>497.9</v>
      </c>
      <c r="F7" s="13">
        <v>914.7</v>
      </c>
      <c r="G7" s="13">
        <v>1112.4000000000001</v>
      </c>
      <c r="H7" s="13">
        <v>1290.0999999999999</v>
      </c>
      <c r="I7" s="13">
        <v>1214.3</v>
      </c>
    </row>
    <row r="8" spans="1:9" ht="13.5">
      <c r="A8" s="74" t="s">
        <v>4</v>
      </c>
      <c r="B8" s="66" t="s">
        <v>5</v>
      </c>
      <c r="C8" s="67"/>
      <c r="D8" s="12" t="s">
        <v>3</v>
      </c>
      <c r="E8" s="11">
        <v>67.900000000000006</v>
      </c>
      <c r="F8" s="11">
        <v>149.69999999999999</v>
      </c>
      <c r="G8" s="11">
        <v>198.5</v>
      </c>
      <c r="H8" s="11">
        <v>229.4</v>
      </c>
      <c r="I8" s="11">
        <v>237.8</v>
      </c>
    </row>
    <row r="9" spans="1:9" ht="13.5">
      <c r="A9" s="75"/>
      <c r="B9" s="63" t="s">
        <v>5</v>
      </c>
      <c r="C9" s="14" t="s">
        <v>6</v>
      </c>
      <c r="D9" s="12" t="s">
        <v>3</v>
      </c>
      <c r="E9" s="13">
        <v>9.8000000000000007</v>
      </c>
      <c r="F9" s="13">
        <v>18</v>
      </c>
      <c r="G9" s="13">
        <v>21.8</v>
      </c>
      <c r="H9" s="13">
        <v>24.2</v>
      </c>
      <c r="I9" s="13">
        <v>24.9</v>
      </c>
    </row>
    <row r="10" spans="1:9" ht="13.5">
      <c r="A10" s="75"/>
      <c r="B10" s="64"/>
      <c r="C10" s="14" t="s">
        <v>7</v>
      </c>
      <c r="D10" s="12" t="s">
        <v>3</v>
      </c>
      <c r="E10" s="11">
        <v>10.5</v>
      </c>
      <c r="F10" s="11">
        <v>22.4</v>
      </c>
      <c r="G10" s="11">
        <v>28.9</v>
      </c>
      <c r="H10" s="11">
        <v>29.3</v>
      </c>
      <c r="I10" s="11">
        <v>36.6</v>
      </c>
    </row>
    <row r="11" spans="1:9" ht="13.5">
      <c r="A11" s="75"/>
      <c r="B11" s="64"/>
      <c r="C11" s="14" t="s">
        <v>8</v>
      </c>
      <c r="D11" s="12" t="s">
        <v>3</v>
      </c>
      <c r="E11" s="13">
        <v>31</v>
      </c>
      <c r="F11" s="13">
        <v>62.3</v>
      </c>
      <c r="G11" s="13">
        <v>89.3</v>
      </c>
      <c r="H11" s="13">
        <v>110.9</v>
      </c>
      <c r="I11" s="13">
        <v>118.1</v>
      </c>
    </row>
    <row r="12" spans="1:9" ht="13.5">
      <c r="A12" s="75"/>
      <c r="B12" s="64"/>
      <c r="C12" s="14" t="s">
        <v>9</v>
      </c>
      <c r="D12" s="12" t="s">
        <v>3</v>
      </c>
      <c r="E12" s="11">
        <v>3.5</v>
      </c>
      <c r="F12" s="11">
        <v>7.5</v>
      </c>
      <c r="G12" s="11">
        <v>10.6</v>
      </c>
      <c r="H12" s="11">
        <v>11.8</v>
      </c>
      <c r="I12" s="11">
        <v>12.4</v>
      </c>
    </row>
    <row r="13" spans="1:9" ht="21">
      <c r="A13" s="75"/>
      <c r="B13" s="65"/>
      <c r="C13" s="14" t="s">
        <v>10</v>
      </c>
      <c r="D13" s="12" t="s">
        <v>3</v>
      </c>
      <c r="E13" s="13">
        <v>13.2</v>
      </c>
      <c r="F13" s="13">
        <v>39.6</v>
      </c>
      <c r="G13" s="13">
        <v>48</v>
      </c>
      <c r="H13" s="13">
        <v>53.1</v>
      </c>
      <c r="I13" s="13">
        <v>45.9</v>
      </c>
    </row>
    <row r="14" spans="1:9" ht="13.5">
      <c r="A14" s="75"/>
      <c r="B14" s="66" t="s">
        <v>11</v>
      </c>
      <c r="C14" s="67"/>
      <c r="D14" s="12" t="s">
        <v>3</v>
      </c>
      <c r="E14" s="11">
        <v>13.7</v>
      </c>
      <c r="F14" s="11">
        <v>30.1</v>
      </c>
      <c r="G14" s="11">
        <v>33.4</v>
      </c>
      <c r="H14" s="11">
        <v>33.4</v>
      </c>
      <c r="I14" s="11">
        <v>26.1</v>
      </c>
    </row>
    <row r="15" spans="1:9" ht="13.5">
      <c r="A15" s="75"/>
      <c r="B15" s="63" t="s">
        <v>11</v>
      </c>
      <c r="C15" s="14" t="s">
        <v>12</v>
      </c>
      <c r="D15" s="12" t="s">
        <v>3</v>
      </c>
      <c r="E15" s="13">
        <v>9.6999999999999993</v>
      </c>
      <c r="F15" s="13">
        <v>22.5</v>
      </c>
      <c r="G15" s="13">
        <v>23.1</v>
      </c>
      <c r="H15" s="13">
        <v>24.8</v>
      </c>
      <c r="I15" s="13">
        <v>15.6</v>
      </c>
    </row>
    <row r="16" spans="1:9" ht="13.5">
      <c r="A16" s="75"/>
      <c r="B16" s="64"/>
      <c r="C16" s="14" t="s">
        <v>13</v>
      </c>
      <c r="D16" s="12" t="s">
        <v>3</v>
      </c>
      <c r="E16" s="11">
        <v>4</v>
      </c>
      <c r="F16" s="11">
        <v>7.6</v>
      </c>
      <c r="G16" s="11">
        <v>10.3</v>
      </c>
      <c r="H16" s="11">
        <v>8.6</v>
      </c>
      <c r="I16" s="11">
        <v>10.5</v>
      </c>
    </row>
    <row r="17" spans="1:9" ht="13.5">
      <c r="A17" s="75"/>
      <c r="B17" s="65"/>
      <c r="C17" s="14" t="s">
        <v>14</v>
      </c>
      <c r="D17" s="12" t="s">
        <v>3</v>
      </c>
      <c r="E17" s="13" t="s">
        <v>15</v>
      </c>
      <c r="F17" s="13" t="s">
        <v>15</v>
      </c>
      <c r="G17" s="13" t="s">
        <v>15</v>
      </c>
      <c r="H17" s="13" t="s">
        <v>15</v>
      </c>
      <c r="I17" s="13" t="s">
        <v>15</v>
      </c>
    </row>
    <row r="18" spans="1:9" ht="13.5">
      <c r="A18" s="75"/>
      <c r="B18" s="66" t="s">
        <v>16</v>
      </c>
      <c r="C18" s="67"/>
      <c r="D18" s="12" t="s">
        <v>3</v>
      </c>
      <c r="E18" s="11">
        <v>13.9</v>
      </c>
      <c r="F18" s="11">
        <v>30.8</v>
      </c>
      <c r="G18" s="11">
        <v>40.6</v>
      </c>
      <c r="H18" s="11">
        <v>53.1</v>
      </c>
      <c r="I18" s="11">
        <v>43</v>
      </c>
    </row>
    <row r="19" spans="1:9" ht="13.5">
      <c r="A19" s="75"/>
      <c r="B19" s="63" t="s">
        <v>16</v>
      </c>
      <c r="C19" s="14" t="s">
        <v>17</v>
      </c>
      <c r="D19" s="12" t="s">
        <v>3</v>
      </c>
      <c r="E19" s="13">
        <v>11.2</v>
      </c>
      <c r="F19" s="13">
        <v>24.8</v>
      </c>
      <c r="G19" s="13">
        <v>35.6</v>
      </c>
      <c r="H19" s="13">
        <v>41.9</v>
      </c>
      <c r="I19" s="13">
        <v>35.200000000000003</v>
      </c>
    </row>
    <row r="20" spans="1:9" ht="13.5">
      <c r="A20" s="75"/>
      <c r="B20" s="65"/>
      <c r="C20" s="14" t="s">
        <v>18</v>
      </c>
      <c r="D20" s="12" t="s">
        <v>3</v>
      </c>
      <c r="E20" s="11">
        <v>2.7</v>
      </c>
      <c r="F20" s="11">
        <v>6</v>
      </c>
      <c r="G20" s="11">
        <v>5</v>
      </c>
      <c r="H20" s="11">
        <v>11.2</v>
      </c>
      <c r="I20" s="11">
        <v>7.7</v>
      </c>
    </row>
    <row r="21" spans="1:9" ht="13.5">
      <c r="A21" s="75"/>
      <c r="B21" s="66" t="s">
        <v>19</v>
      </c>
      <c r="C21" s="67"/>
      <c r="D21" s="12" t="s">
        <v>3</v>
      </c>
      <c r="E21" s="13">
        <v>151.30000000000001</v>
      </c>
      <c r="F21" s="13">
        <v>191.6</v>
      </c>
      <c r="G21" s="13">
        <v>238.6</v>
      </c>
      <c r="H21" s="13">
        <v>270</v>
      </c>
      <c r="I21" s="13">
        <v>276.39999999999998</v>
      </c>
    </row>
    <row r="22" spans="1:9" ht="13.5">
      <c r="A22" s="75"/>
      <c r="B22" s="63" t="s">
        <v>19</v>
      </c>
      <c r="C22" s="14" t="s">
        <v>20</v>
      </c>
      <c r="D22" s="12" t="s">
        <v>3</v>
      </c>
      <c r="E22" s="11">
        <v>47.2</v>
      </c>
      <c r="F22" s="11">
        <v>57.1</v>
      </c>
      <c r="G22" s="11">
        <v>85.2</v>
      </c>
      <c r="H22" s="11">
        <v>69.099999999999994</v>
      </c>
      <c r="I22" s="11">
        <v>99.5</v>
      </c>
    </row>
    <row r="23" spans="1:9" ht="13.5">
      <c r="A23" s="75"/>
      <c r="B23" s="64"/>
      <c r="C23" s="14" t="s">
        <v>21</v>
      </c>
      <c r="D23" s="12" t="s">
        <v>3</v>
      </c>
      <c r="E23" s="13">
        <v>29.7</v>
      </c>
      <c r="F23" s="13">
        <v>48.9</v>
      </c>
      <c r="G23" s="13">
        <v>60.7</v>
      </c>
      <c r="H23" s="13">
        <v>73.2</v>
      </c>
      <c r="I23" s="13">
        <v>73.3</v>
      </c>
    </row>
    <row r="24" spans="1:9" ht="13.5">
      <c r="A24" s="75"/>
      <c r="B24" s="64"/>
      <c r="C24" s="14" t="s">
        <v>22</v>
      </c>
      <c r="D24" s="12" t="s">
        <v>3</v>
      </c>
      <c r="E24" s="11" t="s">
        <v>15</v>
      </c>
      <c r="F24" s="11" t="s">
        <v>15</v>
      </c>
      <c r="G24" s="11" t="s">
        <v>15</v>
      </c>
      <c r="H24" s="11" t="s">
        <v>15</v>
      </c>
      <c r="I24" s="11" t="s">
        <v>15</v>
      </c>
    </row>
    <row r="25" spans="1:9" ht="21">
      <c r="A25" s="75"/>
      <c r="B25" s="64"/>
      <c r="C25" s="14" t="s">
        <v>23</v>
      </c>
      <c r="D25" s="12" t="s">
        <v>3</v>
      </c>
      <c r="E25" s="13">
        <v>19.3</v>
      </c>
      <c r="F25" s="13">
        <v>26.4</v>
      </c>
      <c r="G25" s="13">
        <v>23.5</v>
      </c>
      <c r="H25" s="13">
        <v>29.9</v>
      </c>
      <c r="I25" s="13">
        <v>24.3</v>
      </c>
    </row>
    <row r="26" spans="1:9" ht="13.5">
      <c r="A26" s="75"/>
      <c r="B26" s="64"/>
      <c r="C26" s="14" t="s">
        <v>24</v>
      </c>
      <c r="D26" s="12" t="s">
        <v>3</v>
      </c>
      <c r="E26" s="11">
        <v>24.2</v>
      </c>
      <c r="F26" s="11">
        <v>34.200000000000003</v>
      </c>
      <c r="G26" s="11">
        <v>41.1</v>
      </c>
      <c r="H26" s="11">
        <v>43.6</v>
      </c>
      <c r="I26" s="11">
        <v>46.9</v>
      </c>
    </row>
    <row r="27" spans="1:9" ht="13.5">
      <c r="A27" s="75"/>
      <c r="B27" s="65"/>
      <c r="C27" s="14" t="s">
        <v>25</v>
      </c>
      <c r="D27" s="12" t="s">
        <v>3</v>
      </c>
      <c r="E27" s="13" t="s">
        <v>15</v>
      </c>
      <c r="F27" s="13" t="s">
        <v>15</v>
      </c>
      <c r="G27" s="13" t="s">
        <v>15</v>
      </c>
      <c r="H27" s="13" t="s">
        <v>15</v>
      </c>
      <c r="I27" s="13" t="s">
        <v>15</v>
      </c>
    </row>
    <row r="28" spans="1:9" ht="13.5">
      <c r="A28" s="75"/>
      <c r="B28" s="66" t="s">
        <v>26</v>
      </c>
      <c r="C28" s="67"/>
      <c r="D28" s="12" t="s">
        <v>3</v>
      </c>
      <c r="E28" s="11">
        <v>25.5</v>
      </c>
      <c r="F28" s="11">
        <v>50.7</v>
      </c>
      <c r="G28" s="11">
        <v>53.9</v>
      </c>
      <c r="H28" s="11">
        <v>65.3</v>
      </c>
      <c r="I28" s="11">
        <v>66.400000000000006</v>
      </c>
    </row>
    <row r="29" spans="1:9" ht="21">
      <c r="A29" s="75"/>
      <c r="B29" s="63" t="s">
        <v>26</v>
      </c>
      <c r="C29" s="14" t="s">
        <v>27</v>
      </c>
      <c r="D29" s="12" t="s">
        <v>3</v>
      </c>
      <c r="E29" s="13">
        <v>9.1999999999999993</v>
      </c>
      <c r="F29" s="13">
        <v>17.5</v>
      </c>
      <c r="G29" s="13">
        <v>18.5</v>
      </c>
      <c r="H29" s="13">
        <v>26.4</v>
      </c>
      <c r="I29" s="13">
        <v>27.6</v>
      </c>
    </row>
    <row r="30" spans="1:9" ht="13.5">
      <c r="A30" s="75"/>
      <c r="B30" s="64"/>
      <c r="C30" s="14" t="s">
        <v>28</v>
      </c>
      <c r="D30" s="12" t="s">
        <v>3</v>
      </c>
      <c r="E30" s="11" t="s">
        <v>15</v>
      </c>
      <c r="F30" s="11" t="s">
        <v>15</v>
      </c>
      <c r="G30" s="11" t="s">
        <v>15</v>
      </c>
      <c r="H30" s="11" t="s">
        <v>15</v>
      </c>
      <c r="I30" s="11" t="s">
        <v>15</v>
      </c>
    </row>
    <row r="31" spans="1:9" ht="13.5">
      <c r="A31" s="75"/>
      <c r="B31" s="64"/>
      <c r="C31" s="14" t="s">
        <v>29</v>
      </c>
      <c r="D31" s="12" t="s">
        <v>3</v>
      </c>
      <c r="E31" s="13">
        <v>5.9</v>
      </c>
      <c r="F31" s="13">
        <v>12</v>
      </c>
      <c r="G31" s="13">
        <v>11.8</v>
      </c>
      <c r="H31" s="13">
        <v>14.4</v>
      </c>
      <c r="I31" s="13">
        <v>9.4</v>
      </c>
    </row>
    <row r="32" spans="1:9" ht="21">
      <c r="A32" s="75"/>
      <c r="B32" s="64"/>
      <c r="C32" s="14" t="s">
        <v>30</v>
      </c>
      <c r="D32" s="12" t="s">
        <v>3</v>
      </c>
      <c r="E32" s="11">
        <v>1.1000000000000001</v>
      </c>
      <c r="F32" s="11">
        <v>2.9</v>
      </c>
      <c r="G32" s="11">
        <v>3.5</v>
      </c>
      <c r="H32" s="11">
        <v>3.5</v>
      </c>
      <c r="I32" s="11">
        <v>4</v>
      </c>
    </row>
    <row r="33" spans="1:9" ht="21">
      <c r="A33" s="75"/>
      <c r="B33" s="64"/>
      <c r="C33" s="14" t="s">
        <v>31</v>
      </c>
      <c r="D33" s="12" t="s">
        <v>3</v>
      </c>
      <c r="E33" s="13">
        <v>2.1</v>
      </c>
      <c r="F33" s="13">
        <v>5.6</v>
      </c>
      <c r="G33" s="13">
        <v>5.9</v>
      </c>
      <c r="H33" s="13">
        <v>5.7</v>
      </c>
      <c r="I33" s="13">
        <v>5</v>
      </c>
    </row>
    <row r="34" spans="1:9" ht="21">
      <c r="A34" s="75"/>
      <c r="B34" s="65"/>
      <c r="C34" s="14" t="s">
        <v>32</v>
      </c>
      <c r="D34" s="12" t="s">
        <v>3</v>
      </c>
      <c r="E34" s="11">
        <v>4.7</v>
      </c>
      <c r="F34" s="11">
        <v>8.6</v>
      </c>
      <c r="G34" s="11">
        <v>9.9</v>
      </c>
      <c r="H34" s="11">
        <v>10.199999999999999</v>
      </c>
      <c r="I34" s="11">
        <v>11</v>
      </c>
    </row>
    <row r="35" spans="1:9" ht="13.5">
      <c r="A35" s="75"/>
      <c r="B35" s="66" t="s">
        <v>33</v>
      </c>
      <c r="C35" s="67"/>
      <c r="D35" s="12" t="s">
        <v>3</v>
      </c>
      <c r="E35" s="13">
        <v>12.4</v>
      </c>
      <c r="F35" s="13">
        <v>26.8</v>
      </c>
      <c r="G35" s="13">
        <v>26.3</v>
      </c>
      <c r="H35" s="13">
        <v>30.9</v>
      </c>
      <c r="I35" s="13">
        <v>22.1</v>
      </c>
    </row>
    <row r="36" spans="1:9" ht="21">
      <c r="A36" s="75"/>
      <c r="B36" s="63" t="s">
        <v>33</v>
      </c>
      <c r="C36" s="14" t="s">
        <v>34</v>
      </c>
      <c r="D36" s="12" t="s">
        <v>3</v>
      </c>
      <c r="E36" s="11">
        <v>4.0999999999999996</v>
      </c>
      <c r="F36" s="11">
        <v>8.8000000000000007</v>
      </c>
      <c r="G36" s="11">
        <v>7</v>
      </c>
      <c r="H36" s="11">
        <v>9.1999999999999993</v>
      </c>
      <c r="I36" s="11">
        <v>7.1</v>
      </c>
    </row>
    <row r="37" spans="1:9" ht="13.5">
      <c r="A37" s="75"/>
      <c r="B37" s="64"/>
      <c r="C37" s="14" t="s">
        <v>35</v>
      </c>
      <c r="D37" s="12" t="s">
        <v>3</v>
      </c>
      <c r="E37" s="13" t="s">
        <v>15</v>
      </c>
      <c r="F37" s="13" t="s">
        <v>15</v>
      </c>
      <c r="G37" s="13" t="s">
        <v>15</v>
      </c>
      <c r="H37" s="13" t="s">
        <v>15</v>
      </c>
      <c r="I37" s="13" t="s">
        <v>15</v>
      </c>
    </row>
    <row r="38" spans="1:9" ht="13.5">
      <c r="A38" s="75"/>
      <c r="B38" s="65"/>
      <c r="C38" s="14" t="s">
        <v>36</v>
      </c>
      <c r="D38" s="12" t="s">
        <v>3</v>
      </c>
      <c r="E38" s="11" t="s">
        <v>15</v>
      </c>
      <c r="F38" s="11" t="s">
        <v>15</v>
      </c>
      <c r="G38" s="11" t="s">
        <v>15</v>
      </c>
      <c r="H38" s="11" t="s">
        <v>15</v>
      </c>
      <c r="I38" s="11" t="s">
        <v>15</v>
      </c>
    </row>
    <row r="39" spans="1:9" ht="13.5">
      <c r="A39" s="75"/>
      <c r="B39" s="66" t="s">
        <v>37</v>
      </c>
      <c r="C39" s="67"/>
      <c r="D39" s="12" t="s">
        <v>3</v>
      </c>
      <c r="E39" s="13">
        <v>66.099999999999994</v>
      </c>
      <c r="F39" s="13">
        <v>136.69999999999999</v>
      </c>
      <c r="G39" s="13">
        <v>169.9</v>
      </c>
      <c r="H39" s="13">
        <v>191.7</v>
      </c>
      <c r="I39" s="13">
        <v>173.2</v>
      </c>
    </row>
    <row r="40" spans="1:9" ht="13.5">
      <c r="A40" s="75"/>
      <c r="B40" s="63" t="s">
        <v>37</v>
      </c>
      <c r="C40" s="14" t="s">
        <v>38</v>
      </c>
      <c r="D40" s="12" t="s">
        <v>3</v>
      </c>
      <c r="E40" s="11">
        <v>25.4</v>
      </c>
      <c r="F40" s="11">
        <v>51.1</v>
      </c>
      <c r="G40" s="11">
        <v>60</v>
      </c>
      <c r="H40" s="11">
        <v>65.5</v>
      </c>
      <c r="I40" s="11">
        <v>53.7</v>
      </c>
    </row>
    <row r="41" spans="1:9" ht="21">
      <c r="A41" s="75"/>
      <c r="B41" s="64"/>
      <c r="C41" s="14" t="s">
        <v>39</v>
      </c>
      <c r="D41" s="12" t="s">
        <v>3</v>
      </c>
      <c r="E41" s="13">
        <v>31</v>
      </c>
      <c r="F41" s="13">
        <v>61.3</v>
      </c>
      <c r="G41" s="13">
        <v>88.9</v>
      </c>
      <c r="H41" s="13">
        <v>97.2</v>
      </c>
      <c r="I41" s="13">
        <v>96.6</v>
      </c>
    </row>
    <row r="42" spans="1:9" ht="13.5">
      <c r="A42" s="75"/>
      <c r="B42" s="65"/>
      <c r="C42" s="14" t="s">
        <v>40</v>
      </c>
      <c r="D42" s="12" t="s">
        <v>3</v>
      </c>
      <c r="E42" s="11">
        <v>9.6999999999999993</v>
      </c>
      <c r="F42" s="11">
        <v>24.3</v>
      </c>
      <c r="G42" s="11">
        <v>20.9</v>
      </c>
      <c r="H42" s="11">
        <v>29</v>
      </c>
      <c r="I42" s="11">
        <v>23</v>
      </c>
    </row>
    <row r="43" spans="1:9" ht="13.5">
      <c r="A43" s="75"/>
      <c r="B43" s="66" t="s">
        <v>41</v>
      </c>
      <c r="C43" s="67"/>
      <c r="D43" s="12" t="s">
        <v>3</v>
      </c>
      <c r="E43" s="13">
        <v>19.3</v>
      </c>
      <c r="F43" s="13">
        <v>30.7</v>
      </c>
      <c r="G43" s="13">
        <v>36.5</v>
      </c>
      <c r="H43" s="13">
        <v>34.799999999999997</v>
      </c>
      <c r="I43" s="13">
        <v>37.1</v>
      </c>
    </row>
    <row r="44" spans="1:9" ht="13.5">
      <c r="A44" s="75"/>
      <c r="B44" s="63" t="s">
        <v>41</v>
      </c>
      <c r="C44" s="14" t="s">
        <v>42</v>
      </c>
      <c r="D44" s="12" t="s">
        <v>3</v>
      </c>
      <c r="E44" s="11">
        <v>0.8</v>
      </c>
      <c r="F44" s="11">
        <v>1.8</v>
      </c>
      <c r="G44" s="11">
        <v>1.9</v>
      </c>
      <c r="H44" s="11">
        <v>1.2</v>
      </c>
      <c r="I44" s="11">
        <v>0.9</v>
      </c>
    </row>
    <row r="45" spans="1:9" ht="13.5">
      <c r="A45" s="75"/>
      <c r="B45" s="64"/>
      <c r="C45" s="14" t="s">
        <v>43</v>
      </c>
      <c r="D45" s="12" t="s">
        <v>3</v>
      </c>
      <c r="E45" s="13" t="s">
        <v>15</v>
      </c>
      <c r="F45" s="13" t="s">
        <v>15</v>
      </c>
      <c r="G45" s="13" t="s">
        <v>15</v>
      </c>
      <c r="H45" s="13" t="s">
        <v>15</v>
      </c>
      <c r="I45" s="13" t="s">
        <v>15</v>
      </c>
    </row>
    <row r="46" spans="1:9" ht="13.5">
      <c r="A46" s="75"/>
      <c r="B46" s="65"/>
      <c r="C46" s="14" t="s">
        <v>44</v>
      </c>
      <c r="D46" s="12" t="s">
        <v>3</v>
      </c>
      <c r="E46" s="11">
        <v>18.3</v>
      </c>
      <c r="F46" s="11">
        <v>27.8</v>
      </c>
      <c r="G46" s="11">
        <v>33</v>
      </c>
      <c r="H46" s="11">
        <v>32.700000000000003</v>
      </c>
      <c r="I46" s="11">
        <v>35.299999999999997</v>
      </c>
    </row>
    <row r="47" spans="1:9" ht="13.5">
      <c r="A47" s="75"/>
      <c r="B47" s="66" t="s">
        <v>45</v>
      </c>
      <c r="C47" s="67"/>
      <c r="D47" s="12" t="s">
        <v>3</v>
      </c>
      <c r="E47" s="13">
        <v>47.3</v>
      </c>
      <c r="F47" s="13">
        <v>110.7</v>
      </c>
      <c r="G47" s="13">
        <v>108.5</v>
      </c>
      <c r="H47" s="13">
        <v>132.6</v>
      </c>
      <c r="I47" s="13">
        <v>113.1</v>
      </c>
    </row>
    <row r="48" spans="1:9" ht="21">
      <c r="A48" s="75"/>
      <c r="B48" s="63" t="s">
        <v>45</v>
      </c>
      <c r="C48" s="14" t="s">
        <v>46</v>
      </c>
      <c r="D48" s="12" t="s">
        <v>3</v>
      </c>
      <c r="E48" s="11">
        <v>5.6</v>
      </c>
      <c r="F48" s="11">
        <v>14.8</v>
      </c>
      <c r="G48" s="11">
        <v>16.7</v>
      </c>
      <c r="H48" s="11">
        <v>19.8</v>
      </c>
      <c r="I48" s="11">
        <v>17.5</v>
      </c>
    </row>
    <row r="49" spans="1:9" ht="21">
      <c r="A49" s="75"/>
      <c r="B49" s="64"/>
      <c r="C49" s="14" t="s">
        <v>47</v>
      </c>
      <c r="D49" s="12" t="s">
        <v>3</v>
      </c>
      <c r="E49" s="13" t="s">
        <v>15</v>
      </c>
      <c r="F49" s="13" t="s">
        <v>15</v>
      </c>
      <c r="G49" s="13" t="s">
        <v>15</v>
      </c>
      <c r="H49" s="13" t="s">
        <v>15</v>
      </c>
      <c r="I49" s="13" t="s">
        <v>15</v>
      </c>
    </row>
    <row r="50" spans="1:9" ht="21">
      <c r="A50" s="75"/>
      <c r="B50" s="64"/>
      <c r="C50" s="14" t="s">
        <v>48</v>
      </c>
      <c r="D50" s="12" t="s">
        <v>3</v>
      </c>
      <c r="E50" s="11">
        <v>9.6</v>
      </c>
      <c r="F50" s="11">
        <v>19</v>
      </c>
      <c r="G50" s="11">
        <v>21.5</v>
      </c>
      <c r="H50" s="11">
        <v>30.1</v>
      </c>
      <c r="I50" s="11">
        <v>25.9</v>
      </c>
    </row>
    <row r="51" spans="1:9" ht="21">
      <c r="A51" s="75"/>
      <c r="B51" s="64"/>
      <c r="C51" s="14" t="s">
        <v>49</v>
      </c>
      <c r="D51" s="12" t="s">
        <v>3</v>
      </c>
      <c r="E51" s="13">
        <v>17.899999999999999</v>
      </c>
      <c r="F51" s="13">
        <v>31.3</v>
      </c>
      <c r="G51" s="13">
        <v>38</v>
      </c>
      <c r="H51" s="13">
        <v>44.2</v>
      </c>
      <c r="I51" s="13">
        <v>42.8</v>
      </c>
    </row>
    <row r="52" spans="1:9" ht="21">
      <c r="A52" s="75"/>
      <c r="B52" s="64"/>
      <c r="C52" s="14" t="s">
        <v>50</v>
      </c>
      <c r="D52" s="12" t="s">
        <v>3</v>
      </c>
      <c r="E52" s="11">
        <v>6.3</v>
      </c>
      <c r="F52" s="11">
        <v>10.8</v>
      </c>
      <c r="G52" s="11">
        <v>11.5</v>
      </c>
      <c r="H52" s="11">
        <v>13.3</v>
      </c>
      <c r="I52" s="11">
        <v>9.5</v>
      </c>
    </row>
    <row r="53" spans="1:9" ht="13.5">
      <c r="A53" s="75"/>
      <c r="B53" s="64"/>
      <c r="C53" s="14" t="s">
        <v>51</v>
      </c>
      <c r="D53" s="12" t="s">
        <v>3</v>
      </c>
      <c r="E53" s="13">
        <v>2.2999999999999998</v>
      </c>
      <c r="F53" s="13">
        <v>8.5</v>
      </c>
      <c r="G53" s="13">
        <v>7.2</v>
      </c>
      <c r="H53" s="13">
        <v>9.1</v>
      </c>
      <c r="I53" s="13">
        <v>6.6</v>
      </c>
    </row>
    <row r="54" spans="1:9" ht="13.5">
      <c r="A54" s="75"/>
      <c r="B54" s="64"/>
      <c r="C54" s="14" t="s">
        <v>52</v>
      </c>
      <c r="D54" s="12" t="s">
        <v>3</v>
      </c>
      <c r="E54" s="11" t="s">
        <v>15</v>
      </c>
      <c r="F54" s="11" t="s">
        <v>15</v>
      </c>
      <c r="G54" s="11" t="s">
        <v>15</v>
      </c>
      <c r="H54" s="11" t="s">
        <v>15</v>
      </c>
      <c r="I54" s="11" t="s">
        <v>15</v>
      </c>
    </row>
    <row r="55" spans="1:9" ht="21">
      <c r="A55" s="75"/>
      <c r="B55" s="65"/>
      <c r="C55" s="14" t="s">
        <v>53</v>
      </c>
      <c r="D55" s="12" t="s">
        <v>3</v>
      </c>
      <c r="E55" s="13">
        <v>1.3</v>
      </c>
      <c r="F55" s="13">
        <v>3.7</v>
      </c>
      <c r="G55" s="13">
        <v>3.5</v>
      </c>
      <c r="H55" s="13">
        <v>3.8</v>
      </c>
      <c r="I55" s="13">
        <v>4.0999999999999996</v>
      </c>
    </row>
    <row r="56" spans="1:9" ht="13.5">
      <c r="A56" s="75"/>
      <c r="B56" s="68" t="s">
        <v>54</v>
      </c>
      <c r="C56" s="69"/>
      <c r="D56" s="12" t="s">
        <v>3</v>
      </c>
      <c r="E56" s="11" t="s">
        <v>15</v>
      </c>
      <c r="F56" s="11" t="s">
        <v>15</v>
      </c>
      <c r="G56" s="11" t="s">
        <v>15</v>
      </c>
      <c r="H56" s="11" t="s">
        <v>15</v>
      </c>
      <c r="I56" s="11" t="s">
        <v>15</v>
      </c>
    </row>
    <row r="57" spans="1:9" ht="13.5">
      <c r="A57" s="75"/>
      <c r="B57" s="66" t="s">
        <v>55</v>
      </c>
      <c r="C57" s="67"/>
      <c r="D57" s="12" t="s">
        <v>3</v>
      </c>
      <c r="E57" s="13">
        <v>48.8</v>
      </c>
      <c r="F57" s="13">
        <v>89.1</v>
      </c>
      <c r="G57" s="13">
        <v>102</v>
      </c>
      <c r="H57" s="13">
        <v>126.2</v>
      </c>
      <c r="I57" s="13">
        <v>105.3</v>
      </c>
    </row>
    <row r="58" spans="1:9" ht="13.5">
      <c r="A58" s="75"/>
      <c r="B58" s="63" t="s">
        <v>55</v>
      </c>
      <c r="C58" s="14" t="s">
        <v>56</v>
      </c>
      <c r="D58" s="12" t="s">
        <v>3</v>
      </c>
      <c r="E58" s="11">
        <v>9.1999999999999993</v>
      </c>
      <c r="F58" s="11">
        <v>20.2</v>
      </c>
      <c r="G58" s="11">
        <v>24.5</v>
      </c>
      <c r="H58" s="11">
        <v>29.3</v>
      </c>
      <c r="I58" s="11">
        <v>28.7</v>
      </c>
    </row>
    <row r="59" spans="1:9" ht="13.5">
      <c r="A59" s="75"/>
      <c r="B59" s="64"/>
      <c r="C59" s="14" t="s">
        <v>57</v>
      </c>
      <c r="D59" s="12" t="s">
        <v>3</v>
      </c>
      <c r="E59" s="13" t="s">
        <v>15</v>
      </c>
      <c r="F59" s="13" t="s">
        <v>15</v>
      </c>
      <c r="G59" s="13" t="s">
        <v>15</v>
      </c>
      <c r="H59" s="13" t="s">
        <v>15</v>
      </c>
      <c r="I59" s="13" t="s">
        <v>15</v>
      </c>
    </row>
    <row r="60" spans="1:9" ht="13.5">
      <c r="A60" s="75"/>
      <c r="B60" s="64"/>
      <c r="C60" s="14" t="s">
        <v>58</v>
      </c>
      <c r="D60" s="12" t="s">
        <v>3</v>
      </c>
      <c r="E60" s="11">
        <v>5.9</v>
      </c>
      <c r="F60" s="11">
        <v>13.1</v>
      </c>
      <c r="G60" s="11">
        <v>16.5</v>
      </c>
      <c r="H60" s="11">
        <v>20.7</v>
      </c>
      <c r="I60" s="11">
        <v>23.3</v>
      </c>
    </row>
    <row r="61" spans="1:9" ht="13.5">
      <c r="A61" s="75"/>
      <c r="B61" s="64"/>
      <c r="C61" s="14" t="s">
        <v>59</v>
      </c>
      <c r="D61" s="12" t="s">
        <v>3</v>
      </c>
      <c r="E61" s="13">
        <v>25.5</v>
      </c>
      <c r="F61" s="13">
        <v>42.4</v>
      </c>
      <c r="G61" s="13">
        <v>46.7</v>
      </c>
      <c r="H61" s="13">
        <v>56.6</v>
      </c>
      <c r="I61" s="13">
        <v>40.799999999999997</v>
      </c>
    </row>
    <row r="62" spans="1:9" ht="13.5">
      <c r="A62" s="75"/>
      <c r="B62" s="64"/>
      <c r="C62" s="14" t="s">
        <v>60</v>
      </c>
      <c r="D62" s="12" t="s">
        <v>3</v>
      </c>
      <c r="E62" s="11">
        <v>3.5</v>
      </c>
      <c r="F62" s="11">
        <v>5</v>
      </c>
      <c r="G62" s="11">
        <v>6</v>
      </c>
      <c r="H62" s="11">
        <v>6.4</v>
      </c>
      <c r="I62" s="11">
        <v>5.8</v>
      </c>
    </row>
    <row r="63" spans="1:9" ht="13.5">
      <c r="A63" s="75"/>
      <c r="B63" s="65"/>
      <c r="C63" s="14" t="s">
        <v>61</v>
      </c>
      <c r="D63" s="12" t="s">
        <v>3</v>
      </c>
      <c r="E63" s="13" t="s">
        <v>15</v>
      </c>
      <c r="F63" s="13" t="s">
        <v>15</v>
      </c>
      <c r="G63" s="13" t="s">
        <v>15</v>
      </c>
      <c r="H63" s="13" t="s">
        <v>15</v>
      </c>
      <c r="I63" s="13" t="s">
        <v>15</v>
      </c>
    </row>
    <row r="64" spans="1:9" ht="13.5">
      <c r="A64" s="75"/>
      <c r="B64" s="66" t="s">
        <v>62</v>
      </c>
      <c r="C64" s="67"/>
      <c r="D64" s="12" t="s">
        <v>3</v>
      </c>
      <c r="E64" s="11">
        <v>38.6</v>
      </c>
      <c r="F64" s="11">
        <v>89.8</v>
      </c>
      <c r="G64" s="11">
        <v>110.6</v>
      </c>
      <c r="H64" s="11">
        <v>137.19999999999999</v>
      </c>
      <c r="I64" s="11">
        <v>117.6</v>
      </c>
    </row>
    <row r="65" spans="1:9" ht="13.5">
      <c r="A65" s="75"/>
      <c r="B65" s="63" t="s">
        <v>62</v>
      </c>
      <c r="C65" s="14" t="s">
        <v>63</v>
      </c>
      <c r="D65" s="12" t="s">
        <v>3</v>
      </c>
      <c r="E65" s="13">
        <v>25.8</v>
      </c>
      <c r="F65" s="13">
        <v>65</v>
      </c>
      <c r="G65" s="13">
        <v>86.7</v>
      </c>
      <c r="H65" s="13">
        <v>107.4</v>
      </c>
      <c r="I65" s="13">
        <v>95.9</v>
      </c>
    </row>
    <row r="66" spans="1:9" ht="13.5">
      <c r="A66" s="75"/>
      <c r="B66" s="64"/>
      <c r="C66" s="14" t="s">
        <v>64</v>
      </c>
      <c r="D66" s="12" t="s">
        <v>3</v>
      </c>
      <c r="E66" s="11">
        <v>4.8</v>
      </c>
      <c r="F66" s="11">
        <v>11.3</v>
      </c>
      <c r="G66" s="11">
        <v>13.5</v>
      </c>
      <c r="H66" s="11">
        <v>16.399999999999999</v>
      </c>
      <c r="I66" s="11">
        <v>9.6</v>
      </c>
    </row>
    <row r="67" spans="1:9" ht="21">
      <c r="A67" s="75"/>
      <c r="B67" s="64"/>
      <c r="C67" s="14" t="s">
        <v>65</v>
      </c>
      <c r="D67" s="12" t="s">
        <v>3</v>
      </c>
      <c r="E67" s="13">
        <v>3.9</v>
      </c>
      <c r="F67" s="13">
        <v>2.6</v>
      </c>
      <c r="G67" s="13">
        <v>2.5</v>
      </c>
      <c r="H67" s="13">
        <v>3.9</v>
      </c>
      <c r="I67" s="13">
        <v>4.0999999999999996</v>
      </c>
    </row>
    <row r="68" spans="1:9" ht="13.5">
      <c r="A68" s="75"/>
      <c r="B68" s="64"/>
      <c r="C68" s="14" t="s">
        <v>66</v>
      </c>
      <c r="D68" s="12" t="s">
        <v>3</v>
      </c>
      <c r="E68" s="11" t="s">
        <v>15</v>
      </c>
      <c r="F68" s="11" t="s">
        <v>15</v>
      </c>
      <c r="G68" s="11" t="s">
        <v>15</v>
      </c>
      <c r="H68" s="11" t="s">
        <v>15</v>
      </c>
      <c r="I68" s="11" t="s">
        <v>15</v>
      </c>
    </row>
    <row r="69" spans="1:9" ht="21">
      <c r="A69" s="75"/>
      <c r="B69" s="65"/>
      <c r="C69" s="14" t="s">
        <v>67</v>
      </c>
      <c r="D69" s="12" t="s">
        <v>3</v>
      </c>
      <c r="E69" s="13">
        <v>3.9</v>
      </c>
      <c r="F69" s="13">
        <v>9.9</v>
      </c>
      <c r="G69" s="13">
        <v>6.7</v>
      </c>
      <c r="H69" s="13">
        <v>8.3000000000000007</v>
      </c>
      <c r="I69" s="13">
        <v>6.9</v>
      </c>
    </row>
    <row r="70" spans="1:9" ht="13.5">
      <c r="A70" s="76"/>
      <c r="B70" s="68" t="s">
        <v>68</v>
      </c>
      <c r="C70" s="69"/>
      <c r="D70" s="12" t="s">
        <v>3</v>
      </c>
      <c r="E70" s="11" t="s">
        <v>15</v>
      </c>
      <c r="F70" s="11" t="s">
        <v>15</v>
      </c>
      <c r="G70" s="11" t="s">
        <v>15</v>
      </c>
      <c r="H70" s="11" t="s">
        <v>15</v>
      </c>
      <c r="I70" s="11" t="s">
        <v>15</v>
      </c>
    </row>
    <row r="71" spans="1:9">
      <c r="A71" s="10" t="s">
        <v>300</v>
      </c>
    </row>
    <row r="72" spans="1:9">
      <c r="A72" s="8" t="s">
        <v>299</v>
      </c>
    </row>
    <row r="73" spans="1:9">
      <c r="A73" s="9" t="s">
        <v>298</v>
      </c>
      <c r="B73" s="8" t="s">
        <v>297</v>
      </c>
    </row>
  </sheetData>
  <mergeCells count="32">
    <mergeCell ref="A3:D3"/>
    <mergeCell ref="A4:D4"/>
    <mergeCell ref="E4:I4"/>
    <mergeCell ref="A5:D5"/>
    <mergeCell ref="E5:I5"/>
    <mergeCell ref="A6:C6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B40:B42"/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</mergeCells>
  <hyperlinks>
    <hyperlink ref="A2" r:id="rId1" tooltip="Click once to display linked information. Click and hold to select this cell." display="http://nzdotstat.stats.govt.nz/OECDStat_Metadata/ShowMetadata.ashx?Dataset=TABLECODE331&amp;ShowOnWeb=true&amp;Lang=en"/>
    <hyperlink ref="A3" r:id="rId2" tooltip="Click once to display linked information. Click and hold to select this cell." display="http://nzdotstat.stats.govt.nz/OECDStat_Metadata/ShowMetadata.ashx?Dataset=TABLECODE331&amp;Coords=[HOUSEHOLD_SIZE]&amp;ShowOnWeb=true&amp;Lang=en"/>
    <hyperlink ref="A4" r:id="rId3" tooltip="Click once to display linked information. Click and hold to select this cell." display="http://nzdotstat.stats.govt.nz/OECDStat_Metadata/ShowMetadata.ashx?Dataset=TABLECODE331&amp;Coords=[YEAR_ENDED_JUNE]&amp;ShowOnWeb=true&amp;Lang=en"/>
    <hyperlink ref="E5" r:id="rId4" tooltip="Click once to display linked information. Click and hold to select this cell." display="http://nzdotstat.stats.govt.nz/OECDStat_Metadata/ShowMetadata.ashx?Dataset=TABLECODE331&amp;Coords=[MEASURES].[AV_WKLY_AMT]&amp;ShowOnWeb=true&amp;Lang=en"/>
    <hyperlink ref="A6" r:id="rId5" tooltip="Click once to display linked information. Click and hold to select this cell." display="http://nzdotstat.stats.govt.nz/OECDStat_Metadata/ShowMetadata.ashx?Dataset=TABLECODE331&amp;Coords=[CATEGORY]&amp;ShowOnWeb=true&amp;Lang=en"/>
    <hyperlink ref="A7" r:id="rId6" tooltip="Click once to display linked information. Click and hold to select this cell." display="http://nzdotstat.stats.govt.nz/OECDStat_Metadata/ShowMetadata.ashx?Dataset=TABLECODE331&amp;Coords=[CATEGORY].[98]&amp;ShowOnWeb=true&amp;Lang=en"/>
    <hyperlink ref="A8" r:id="rId7" tooltip="Click once to display linked information. Click and hold to select this cell." display="http://nzdotstat.stats.govt.nz/OECDStat_Metadata/ShowMetadata.ashx?Dataset=TABLECODE331&amp;Coords=[CATEGORY].[98]&amp;ShowOnWeb=true&amp;Lang=en"/>
    <hyperlink ref="B56" r:id="rId8" tooltip="Click once to display linked information. Click and hold to select this cell." display="http://nzdotstat.stats.govt.nz/OECDStat_Metadata/ShowMetadata.ashx?Dataset=TABLECODE331&amp;Coords=[CATEGORY].[10]&amp;ShowOnWeb=true&amp;Lang=en"/>
    <hyperlink ref="B70" r:id="rId9" tooltip="Click once to display linked information. Click and hold to select this cell." display="http://nzdotstat.stats.govt.nz/OECDStat_Metadata/ShowMetadata.ashx?Dataset=TABLECODE331&amp;Coords=[CATEGORY].[14]&amp;ShowOnWeb=true&amp;Lang=en"/>
    <hyperlink ref="A71" r:id="rId10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5"/>
  <sheetViews>
    <sheetView tabSelected="1" workbookViewId="0">
      <selection activeCell="G15" sqref="A1:G15"/>
    </sheetView>
  </sheetViews>
  <sheetFormatPr defaultRowHeight="11.25"/>
  <cols>
    <col min="1" max="1" width="23.85546875" style="1" customWidth="1"/>
    <col min="2" max="13" width="16.85546875" style="1" customWidth="1"/>
    <col min="14" max="16384" width="9.140625" style="1"/>
  </cols>
  <sheetData>
    <row r="1" spans="1:11">
      <c r="A1" s="3" t="s">
        <v>369</v>
      </c>
      <c r="B1" s="3"/>
      <c r="C1" s="3"/>
    </row>
    <row r="2" spans="1:11">
      <c r="A2" s="3" t="s">
        <v>280</v>
      </c>
      <c r="B2" s="3" t="s">
        <v>311</v>
      </c>
      <c r="C2" s="3" t="s">
        <v>312</v>
      </c>
      <c r="D2" s="3" t="s">
        <v>313</v>
      </c>
      <c r="E2" s="3" t="s">
        <v>314</v>
      </c>
      <c r="F2" s="3" t="s">
        <v>315</v>
      </c>
      <c r="G2" s="3" t="s">
        <v>282</v>
      </c>
      <c r="H2" s="3"/>
      <c r="I2" s="3"/>
      <c r="J2" s="3"/>
      <c r="K2" s="3"/>
    </row>
    <row r="3" spans="1:11">
      <c r="A3" s="3" t="s">
        <v>283</v>
      </c>
      <c r="B3" s="1">
        <v>0.64398138696323048</v>
      </c>
      <c r="C3" s="1">
        <v>1.3586617108101819</v>
      </c>
      <c r="D3" s="1">
        <v>1.8204174321936049</v>
      </c>
      <c r="E3" s="1">
        <v>2.0979866645338889</v>
      </c>
      <c r="F3" s="1">
        <v>2.2507525507102701</v>
      </c>
      <c r="G3" s="19">
        <v>1.4982849187858709</v>
      </c>
    </row>
    <row r="4" spans="1:11">
      <c r="A4" s="3" t="s">
        <v>284</v>
      </c>
      <c r="B4" s="1">
        <v>0.11506251677986623</v>
      </c>
      <c r="C4" s="1">
        <v>0.25280158796160396</v>
      </c>
      <c r="D4" s="1">
        <v>0.28051737667500237</v>
      </c>
      <c r="E4" s="1">
        <v>0.28051737667500237</v>
      </c>
      <c r="F4" s="1">
        <v>0.21920669255142403</v>
      </c>
      <c r="G4" s="19">
        <v>0.229285161174478</v>
      </c>
    </row>
    <row r="5" spans="1:11">
      <c r="A5" s="3" t="s">
        <v>285</v>
      </c>
      <c r="B5" s="1">
        <v>0.10488036771157142</v>
      </c>
      <c r="C5" s="1">
        <v>0.23239678600837407</v>
      </c>
      <c r="D5" s="1">
        <v>0.30634121792012947</v>
      </c>
      <c r="E5" s="1">
        <v>0.40065809535859293</v>
      </c>
      <c r="F5" s="1">
        <v>0.32445005838831442</v>
      </c>
      <c r="G5" s="19">
        <v>0.25503283659360526</v>
      </c>
    </row>
    <row r="6" spans="1:11">
      <c r="A6" s="3" t="s">
        <v>286</v>
      </c>
      <c r="B6" s="1">
        <v>2.8254160884972936</v>
      </c>
      <c r="C6" s="1">
        <v>3.8913726432539413</v>
      </c>
      <c r="D6" s="1">
        <v>4.7341515787321704</v>
      </c>
      <c r="E6" s="1">
        <v>5.1421968488778491</v>
      </c>
      <c r="F6" s="1">
        <v>5.4387424258456196</v>
      </c>
      <c r="G6" s="19">
        <v>4.174658317559186</v>
      </c>
    </row>
    <row r="7" spans="1:11">
      <c r="A7" s="3" t="s">
        <v>287</v>
      </c>
      <c r="B7" s="1">
        <v>0.2023200091188487</v>
      </c>
      <c r="C7" s="1">
        <v>0.39955643359712834</v>
      </c>
      <c r="D7" s="1">
        <v>0.42430225644063851</v>
      </c>
      <c r="E7" s="1">
        <v>0.52221854338039653</v>
      </c>
      <c r="F7" s="1">
        <v>0.54776503283454936</v>
      </c>
      <c r="G7" s="19">
        <v>0.39644429579190527</v>
      </c>
    </row>
    <row r="8" spans="1:11">
      <c r="A8" s="3" t="s">
        <v>288</v>
      </c>
      <c r="B8" s="1">
        <v>5.118724120063825E-2</v>
      </c>
      <c r="C8" s="1">
        <v>0.1103878734677986</v>
      </c>
      <c r="D8" s="1">
        <v>0.10185305893661065</v>
      </c>
      <c r="E8" s="1">
        <v>0.12352979944836126</v>
      </c>
      <c r="F8" s="1">
        <v>9.0408449696791848E-2</v>
      </c>
      <c r="G8" s="19">
        <v>9.638855451511924E-2</v>
      </c>
    </row>
    <row r="9" spans="1:11">
      <c r="A9" s="3" t="s">
        <v>289</v>
      </c>
      <c r="B9" s="1">
        <v>2.3194839070192472</v>
      </c>
      <c r="C9" s="1">
        <v>4.8289644799601286</v>
      </c>
      <c r="D9" s="1">
        <v>6.2639295607654484</v>
      </c>
      <c r="E9" s="1">
        <v>7.1339279443773629</v>
      </c>
      <c r="F9" s="1">
        <v>6.7605368042622942</v>
      </c>
      <c r="G9" s="19">
        <v>5.1148730855003457</v>
      </c>
    </row>
    <row r="10" spans="1:11">
      <c r="A10" s="3" t="s">
        <v>291</v>
      </c>
      <c r="B10" s="2">
        <v>4.4728450825031178E-2</v>
      </c>
      <c r="C10" s="1">
        <v>8.0044925050201443E-2</v>
      </c>
      <c r="D10" s="1">
        <v>9.4376740558689651E-2</v>
      </c>
      <c r="E10" s="1">
        <v>8.1079733625342737E-2</v>
      </c>
      <c r="F10" s="1">
        <v>8.2568766197357271E-2</v>
      </c>
      <c r="G10" s="19">
        <v>7.5589227765231581E-2</v>
      </c>
    </row>
    <row r="11" spans="1:11">
      <c r="A11" s="3" t="s">
        <v>292</v>
      </c>
      <c r="B11" s="2">
        <v>0.37860727197617094</v>
      </c>
      <c r="C11" s="2">
        <v>0.78755891966233749</v>
      </c>
      <c r="D11" s="1">
        <v>0.82906247101278652</v>
      </c>
      <c r="E11" s="1">
        <v>1.0281505035605252</v>
      </c>
      <c r="F11" s="1">
        <v>0.85344575169542003</v>
      </c>
      <c r="G11" s="19">
        <v>0.7514937726202322</v>
      </c>
    </row>
    <row r="12" spans="1:11">
      <c r="A12" s="3" t="s">
        <v>293</v>
      </c>
      <c r="B12" s="1">
        <v>0</v>
      </c>
      <c r="C12" s="2">
        <v>0</v>
      </c>
      <c r="D12" s="1">
        <v>0</v>
      </c>
      <c r="E12" s="1">
        <v>0</v>
      </c>
      <c r="F12" s="1">
        <v>0</v>
      </c>
      <c r="G12" s="19">
        <v>0</v>
      </c>
    </row>
    <row r="13" spans="1:11">
      <c r="A13" s="3" t="s">
        <v>294</v>
      </c>
      <c r="B13" s="1">
        <v>0.13224192811099045</v>
      </c>
      <c r="C13" s="1">
        <v>0.25953204490010895</v>
      </c>
      <c r="D13" s="1">
        <v>0.30594910780227191</v>
      </c>
      <c r="E13" s="1">
        <v>0.38312653338247366</v>
      </c>
      <c r="F13" s="1">
        <v>0.35493284031836853</v>
      </c>
      <c r="G13" s="19">
        <v>0.2707198582401249</v>
      </c>
    </row>
    <row r="14" spans="1:11">
      <c r="A14" s="3" t="s">
        <v>295</v>
      </c>
      <c r="B14" s="1">
        <v>0.18032213017398188</v>
      </c>
      <c r="C14" s="1">
        <v>0.45724327834521555</v>
      </c>
      <c r="D14" s="1">
        <v>0.38471837135916193</v>
      </c>
      <c r="E14" s="1">
        <v>0.47516905822657463</v>
      </c>
      <c r="F14" s="1">
        <v>0.3992627107455714</v>
      </c>
      <c r="G14" s="19">
        <v>0.38261028950942422</v>
      </c>
    </row>
    <row r="15" spans="1:11" s="3" customFormat="1">
      <c r="A15" s="3" t="s">
        <v>296</v>
      </c>
      <c r="B15" s="3">
        <v>6.9982312983768695</v>
      </c>
      <c r="C15" s="3">
        <v>12.65852068301702</v>
      </c>
      <c r="D15" s="3">
        <v>15.545619172396515</v>
      </c>
      <c r="E15" s="3">
        <v>17.668561101446372</v>
      </c>
      <c r="F15" s="3">
        <v>17.322072083245981</v>
      </c>
      <c r="G15" s="26">
        <v>13.245380318055522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57"/>
  <sheetViews>
    <sheetView topLeftCell="A497" zoomScaleNormal="100" workbookViewId="0">
      <selection activeCell="B452" sqref="B452:B557"/>
    </sheetView>
  </sheetViews>
  <sheetFormatPr defaultRowHeight="11.25"/>
  <cols>
    <col min="1" max="1" width="25.42578125" style="26" customWidth="1"/>
    <col min="2" max="2" width="34.85546875" style="19" customWidth="1"/>
    <col min="3" max="3" width="31.7109375" style="19" customWidth="1"/>
    <col min="4" max="4" width="29" style="19" customWidth="1"/>
    <col min="5" max="6" width="28.42578125" style="19" customWidth="1"/>
    <col min="7" max="7" width="9.140625" style="19"/>
    <col min="8" max="8" width="16.7109375" style="25" customWidth="1"/>
    <col min="9" max="9" width="10.5703125" style="19" bestFit="1" customWidth="1"/>
    <col min="10" max="11" width="9.140625" style="19"/>
    <col min="12" max="12" width="9.140625" style="19" customWidth="1"/>
    <col min="13" max="16384" width="9.140625" style="19"/>
  </cols>
  <sheetData>
    <row r="1" spans="1:8" ht="21">
      <c r="A1" s="49" t="s">
        <v>0</v>
      </c>
      <c r="B1" s="50"/>
      <c r="C1" s="50"/>
      <c r="D1" s="51"/>
      <c r="E1" s="18" t="s">
        <v>1</v>
      </c>
      <c r="H1" s="20"/>
    </row>
    <row r="2" spans="1:8" ht="12.75">
      <c r="A2" s="52" t="s">
        <v>2</v>
      </c>
      <c r="B2" s="53"/>
      <c r="C2" s="54"/>
      <c r="D2" s="21" t="s">
        <v>3</v>
      </c>
      <c r="E2" s="21" t="s">
        <v>3</v>
      </c>
      <c r="H2" s="20"/>
    </row>
    <row r="3" spans="1:8" ht="12.75">
      <c r="A3" s="55" t="s">
        <v>4</v>
      </c>
      <c r="B3" s="56"/>
      <c r="C3" s="57"/>
      <c r="D3" s="21" t="s">
        <v>3</v>
      </c>
      <c r="E3" s="22">
        <v>952.2</v>
      </c>
      <c r="H3" s="20"/>
    </row>
    <row r="4" spans="1:8" ht="12.75">
      <c r="A4" s="58" t="s">
        <v>4</v>
      </c>
      <c r="B4" s="61" t="s">
        <v>5</v>
      </c>
      <c r="C4" s="62"/>
      <c r="D4" s="21" t="s">
        <v>3</v>
      </c>
      <c r="E4" s="23">
        <v>162.80000000000001</v>
      </c>
      <c r="H4" s="20"/>
    </row>
    <row r="5" spans="1:8" ht="12.75">
      <c r="A5" s="59"/>
      <c r="B5" s="46" t="s">
        <v>5</v>
      </c>
      <c r="C5" s="24" t="s">
        <v>6</v>
      </c>
      <c r="D5" s="21" t="s">
        <v>3</v>
      </c>
      <c r="E5" s="22">
        <v>18.600000000000001</v>
      </c>
      <c r="H5" s="20"/>
    </row>
    <row r="6" spans="1:8" ht="12.75">
      <c r="A6" s="59"/>
      <c r="B6" s="47"/>
      <c r="C6" s="24" t="s">
        <v>7</v>
      </c>
      <c r="D6" s="21" t="s">
        <v>3</v>
      </c>
      <c r="E6" s="23">
        <v>23.5</v>
      </c>
      <c r="H6" s="20"/>
    </row>
    <row r="7" spans="1:8" ht="12.75">
      <c r="A7" s="59"/>
      <c r="B7" s="47"/>
      <c r="C7" s="24" t="s">
        <v>8</v>
      </c>
      <c r="D7" s="21" t="s">
        <v>3</v>
      </c>
      <c r="E7" s="22">
        <v>74.099999999999994</v>
      </c>
      <c r="H7" s="20"/>
    </row>
    <row r="8" spans="1:8" ht="12.75">
      <c r="A8" s="59"/>
      <c r="B8" s="47"/>
      <c r="C8" s="24" t="s">
        <v>9</v>
      </c>
      <c r="D8" s="21" t="s">
        <v>3</v>
      </c>
      <c r="E8" s="23">
        <v>8.4</v>
      </c>
      <c r="H8" s="20"/>
    </row>
    <row r="9" spans="1:8" ht="21">
      <c r="A9" s="59"/>
      <c r="B9" s="48"/>
      <c r="C9" s="24" t="s">
        <v>10</v>
      </c>
      <c r="D9" s="21" t="s">
        <v>3</v>
      </c>
      <c r="E9" s="22">
        <v>38.200000000000003</v>
      </c>
      <c r="H9" s="20"/>
    </row>
    <row r="10" spans="1:8" ht="12.75" customHeight="1">
      <c r="A10" s="59"/>
      <c r="B10" s="61" t="s">
        <v>11</v>
      </c>
      <c r="C10" s="62"/>
      <c r="D10" s="21" t="s">
        <v>3</v>
      </c>
      <c r="E10" s="23">
        <v>27.3</v>
      </c>
      <c r="H10" s="20"/>
    </row>
    <row r="11" spans="1:8" ht="12.75" customHeight="1">
      <c r="A11" s="59"/>
      <c r="B11" s="46" t="s">
        <v>11</v>
      </c>
      <c r="C11" s="24" t="s">
        <v>12</v>
      </c>
      <c r="D11" s="21" t="s">
        <v>3</v>
      </c>
      <c r="E11" s="22">
        <v>19.5</v>
      </c>
      <c r="H11" s="20"/>
    </row>
    <row r="12" spans="1:8" ht="12.75">
      <c r="A12" s="59"/>
      <c r="B12" s="47"/>
      <c r="C12" s="24" t="s">
        <v>13</v>
      </c>
      <c r="D12" s="21" t="s">
        <v>3</v>
      </c>
      <c r="E12" s="23">
        <v>7.7</v>
      </c>
      <c r="H12" s="20"/>
    </row>
    <row r="13" spans="1:8" ht="12.75">
      <c r="A13" s="59"/>
      <c r="B13" s="48"/>
      <c r="C13" s="24" t="s">
        <v>14</v>
      </c>
      <c r="D13" s="21" t="s">
        <v>3</v>
      </c>
      <c r="E13" s="22" t="s">
        <v>15</v>
      </c>
      <c r="H13" s="20"/>
    </row>
    <row r="14" spans="1:8" ht="12.75">
      <c r="A14" s="59"/>
      <c r="B14" s="61" t="s">
        <v>16</v>
      </c>
      <c r="C14" s="62"/>
      <c r="D14" s="21" t="s">
        <v>3</v>
      </c>
      <c r="E14" s="23">
        <v>33.799999999999997</v>
      </c>
      <c r="H14" s="20"/>
    </row>
    <row r="15" spans="1:8" ht="12.75">
      <c r="A15" s="59"/>
      <c r="B15" s="46" t="s">
        <v>16</v>
      </c>
      <c r="C15" s="24" t="s">
        <v>17</v>
      </c>
      <c r="D15" s="21" t="s">
        <v>3</v>
      </c>
      <c r="E15" s="22">
        <v>27.6</v>
      </c>
      <c r="H15" s="20"/>
    </row>
    <row r="16" spans="1:8" ht="12.75">
      <c r="A16" s="59"/>
      <c r="B16" s="48"/>
      <c r="C16" s="24" t="s">
        <v>18</v>
      </c>
      <c r="D16" s="21" t="s">
        <v>3</v>
      </c>
      <c r="E16" s="23">
        <v>6.2</v>
      </c>
      <c r="H16" s="20"/>
    </row>
    <row r="17" spans="1:8" ht="12.75">
      <c r="A17" s="59"/>
      <c r="B17" s="61" t="s">
        <v>19</v>
      </c>
      <c r="C17" s="62"/>
      <c r="D17" s="21" t="s">
        <v>3</v>
      </c>
      <c r="E17" s="22">
        <v>212.9</v>
      </c>
      <c r="H17" s="20"/>
    </row>
    <row r="18" spans="1:8" ht="12.75">
      <c r="A18" s="59"/>
      <c r="B18" s="46" t="s">
        <v>19</v>
      </c>
      <c r="C18" s="24" t="s">
        <v>20</v>
      </c>
      <c r="D18" s="21" t="s">
        <v>3</v>
      </c>
      <c r="E18" s="23">
        <v>66.2</v>
      </c>
      <c r="H18" s="20"/>
    </row>
    <row r="19" spans="1:8" ht="12.75">
      <c r="A19" s="59"/>
      <c r="B19" s="47"/>
      <c r="C19" s="24" t="s">
        <v>21</v>
      </c>
      <c r="D19" s="21" t="s">
        <v>3</v>
      </c>
      <c r="E19" s="22">
        <v>53.4</v>
      </c>
      <c r="H19" s="20"/>
    </row>
    <row r="20" spans="1:8" ht="12.75">
      <c r="A20" s="59"/>
      <c r="B20" s="47"/>
      <c r="C20" s="24" t="s">
        <v>22</v>
      </c>
      <c r="D20" s="21" t="s">
        <v>3</v>
      </c>
      <c r="E20" s="23" t="s">
        <v>15</v>
      </c>
      <c r="H20" s="20"/>
    </row>
    <row r="21" spans="1:8" ht="12.75">
      <c r="A21" s="59"/>
      <c r="B21" s="47"/>
      <c r="C21" s="24" t="s">
        <v>23</v>
      </c>
      <c r="D21" s="21" t="s">
        <v>3</v>
      </c>
      <c r="E21" s="22">
        <v>24.7</v>
      </c>
      <c r="H21" s="20"/>
    </row>
    <row r="22" spans="1:8" ht="12.75">
      <c r="A22" s="59"/>
      <c r="B22" s="47"/>
      <c r="C22" s="24" t="s">
        <v>24</v>
      </c>
      <c r="D22" s="21" t="s">
        <v>3</v>
      </c>
      <c r="E22" s="23">
        <v>36.1</v>
      </c>
      <c r="H22" s="20"/>
    </row>
    <row r="23" spans="1:8" ht="12.75">
      <c r="A23" s="59"/>
      <c r="B23" s="48"/>
      <c r="C23" s="24" t="s">
        <v>25</v>
      </c>
      <c r="D23" s="21" t="s">
        <v>3</v>
      </c>
      <c r="E23" s="22" t="s">
        <v>15</v>
      </c>
      <c r="H23" s="20"/>
    </row>
    <row r="24" spans="1:8" ht="12.75">
      <c r="A24" s="59"/>
      <c r="B24" s="61" t="s">
        <v>26</v>
      </c>
      <c r="C24" s="62"/>
      <c r="D24" s="21" t="s">
        <v>3</v>
      </c>
      <c r="E24" s="23">
        <v>49.8</v>
      </c>
      <c r="H24" s="20"/>
    </row>
    <row r="25" spans="1:8" ht="21">
      <c r="A25" s="59"/>
      <c r="B25" s="46" t="s">
        <v>26</v>
      </c>
      <c r="C25" s="24" t="s">
        <v>27</v>
      </c>
      <c r="D25" s="21" t="s">
        <v>3</v>
      </c>
      <c r="E25" s="22">
        <v>18.399999999999999</v>
      </c>
      <c r="H25" s="20"/>
    </row>
    <row r="26" spans="1:8" ht="12.75">
      <c r="A26" s="59"/>
      <c r="B26" s="47"/>
      <c r="C26" s="24" t="s">
        <v>28</v>
      </c>
      <c r="D26" s="21" t="s">
        <v>3</v>
      </c>
      <c r="E26" s="23" t="s">
        <v>15</v>
      </c>
      <c r="H26" s="20"/>
    </row>
    <row r="27" spans="1:8" ht="12.75">
      <c r="A27" s="59"/>
      <c r="B27" s="47"/>
      <c r="C27" s="24" t="s">
        <v>29</v>
      </c>
      <c r="D27" s="21" t="s">
        <v>3</v>
      </c>
      <c r="E27" s="22">
        <v>10.8</v>
      </c>
      <c r="H27" s="20"/>
    </row>
    <row r="28" spans="1:8" ht="21">
      <c r="A28" s="59"/>
      <c r="B28" s="47"/>
      <c r="C28" s="24" t="s">
        <v>30</v>
      </c>
      <c r="D28" s="21" t="s">
        <v>3</v>
      </c>
      <c r="E28" s="23">
        <v>2.8</v>
      </c>
      <c r="H28" s="20"/>
    </row>
    <row r="29" spans="1:8" ht="21">
      <c r="A29" s="59"/>
      <c r="B29" s="47"/>
      <c r="C29" s="24" t="s">
        <v>31</v>
      </c>
      <c r="D29" s="21" t="s">
        <v>3</v>
      </c>
      <c r="E29" s="22">
        <v>4.8</v>
      </c>
      <c r="H29" s="20"/>
    </row>
    <row r="30" spans="1:8" ht="21">
      <c r="A30" s="59"/>
      <c r="B30" s="48"/>
      <c r="C30" s="24" t="s">
        <v>32</v>
      </c>
      <c r="D30" s="21" t="s">
        <v>3</v>
      </c>
      <c r="E30" s="23">
        <v>8.5</v>
      </c>
      <c r="H30" s="20"/>
    </row>
    <row r="31" spans="1:8" ht="12.75">
      <c r="A31" s="59"/>
      <c r="B31" s="61" t="s">
        <v>33</v>
      </c>
      <c r="C31" s="62"/>
      <c r="D31" s="21" t="s">
        <v>3</v>
      </c>
      <c r="E31" s="22">
        <v>23.8</v>
      </c>
      <c r="H31" s="20"/>
    </row>
    <row r="32" spans="1:8" ht="21">
      <c r="A32" s="59"/>
      <c r="B32" s="46" t="s">
        <v>33</v>
      </c>
      <c r="C32" s="24" t="s">
        <v>34</v>
      </c>
      <c r="D32" s="21" t="s">
        <v>3</v>
      </c>
      <c r="E32" s="23">
        <v>7.4</v>
      </c>
      <c r="H32" s="20"/>
    </row>
    <row r="33" spans="1:8" ht="12.75">
      <c r="A33" s="59"/>
      <c r="B33" s="47"/>
      <c r="C33" s="24" t="s">
        <v>35</v>
      </c>
      <c r="D33" s="21" t="s">
        <v>3</v>
      </c>
      <c r="E33" s="22" t="s">
        <v>15</v>
      </c>
      <c r="H33" s="20"/>
    </row>
    <row r="34" spans="1:8" ht="12.75">
      <c r="A34" s="59"/>
      <c r="B34" s="48"/>
      <c r="C34" s="24" t="s">
        <v>36</v>
      </c>
      <c r="D34" s="21" t="s">
        <v>3</v>
      </c>
      <c r="E34" s="23" t="s">
        <v>15</v>
      </c>
      <c r="H34" s="20"/>
    </row>
    <row r="35" spans="1:8" ht="12.75">
      <c r="A35" s="59"/>
      <c r="B35" s="61" t="s">
        <v>37</v>
      </c>
      <c r="C35" s="62"/>
      <c r="D35" s="21" t="s">
        <v>3</v>
      </c>
      <c r="E35" s="22">
        <v>140.1</v>
      </c>
      <c r="H35" s="20"/>
    </row>
    <row r="36" spans="1:8" ht="12.75">
      <c r="A36" s="59"/>
      <c r="B36" s="46" t="s">
        <v>37</v>
      </c>
      <c r="C36" s="24" t="s">
        <v>38</v>
      </c>
      <c r="D36" s="21" t="s">
        <v>3</v>
      </c>
      <c r="E36" s="23">
        <v>49.7</v>
      </c>
      <c r="H36" s="20"/>
    </row>
    <row r="37" spans="1:8" ht="21">
      <c r="A37" s="59"/>
      <c r="B37" s="47"/>
      <c r="C37" s="24" t="s">
        <v>39</v>
      </c>
      <c r="D37" s="21" t="s">
        <v>3</v>
      </c>
      <c r="E37" s="22">
        <v>69.099999999999994</v>
      </c>
      <c r="H37" s="20"/>
    </row>
    <row r="38" spans="1:8" ht="12.75">
      <c r="A38" s="59"/>
      <c r="B38" s="48"/>
      <c r="C38" s="24" t="s">
        <v>40</v>
      </c>
      <c r="D38" s="21" t="s">
        <v>3</v>
      </c>
      <c r="E38" s="23">
        <v>21.2</v>
      </c>
      <c r="H38" s="20"/>
    </row>
    <row r="39" spans="1:8" ht="12.75">
      <c r="A39" s="59"/>
      <c r="B39" s="61" t="s">
        <v>41</v>
      </c>
      <c r="C39" s="62"/>
      <c r="D39" s="21" t="s">
        <v>3</v>
      </c>
      <c r="E39" s="22">
        <v>30.6</v>
      </c>
      <c r="H39" s="20"/>
    </row>
    <row r="40" spans="1:8" ht="12.75">
      <c r="A40" s="59"/>
      <c r="B40" s="46" t="s">
        <v>41</v>
      </c>
      <c r="C40" s="24" t="s">
        <v>42</v>
      </c>
      <c r="D40" s="21" t="s">
        <v>3</v>
      </c>
      <c r="E40" s="23">
        <v>1.4</v>
      </c>
      <c r="H40" s="20"/>
    </row>
    <row r="41" spans="1:8" ht="12.75">
      <c r="A41" s="59"/>
      <c r="B41" s="47"/>
      <c r="C41" s="24" t="s">
        <v>43</v>
      </c>
      <c r="D41" s="21" t="s">
        <v>3</v>
      </c>
      <c r="E41" s="22" t="s">
        <v>15</v>
      </c>
      <c r="H41" s="20"/>
    </row>
    <row r="42" spans="1:8" ht="12.75">
      <c r="A42" s="59"/>
      <c r="B42" s="48"/>
      <c r="C42" s="24" t="s">
        <v>44</v>
      </c>
      <c r="D42" s="21" t="s">
        <v>3</v>
      </c>
      <c r="E42" s="23">
        <v>28.2</v>
      </c>
      <c r="H42" s="20"/>
    </row>
    <row r="43" spans="1:8" ht="12.75">
      <c r="A43" s="59"/>
      <c r="B43" s="61" t="s">
        <v>45</v>
      </c>
      <c r="C43" s="62"/>
      <c r="D43" s="21" t="s">
        <v>3</v>
      </c>
      <c r="E43" s="22">
        <v>100.4</v>
      </c>
      <c r="H43" s="20"/>
    </row>
    <row r="44" spans="1:8" ht="21">
      <c r="A44" s="59"/>
      <c r="B44" s="46" t="s">
        <v>45</v>
      </c>
      <c r="C44" s="24" t="s">
        <v>46</v>
      </c>
      <c r="D44" s="21" t="s">
        <v>3</v>
      </c>
      <c r="E44" s="23">
        <v>14.2</v>
      </c>
      <c r="H44" s="20"/>
    </row>
    <row r="45" spans="1:8" ht="21">
      <c r="A45" s="59"/>
      <c r="B45" s="47"/>
      <c r="C45" s="24" t="s">
        <v>47</v>
      </c>
      <c r="D45" s="21" t="s">
        <v>3</v>
      </c>
      <c r="E45" s="22" t="s">
        <v>15</v>
      </c>
      <c r="H45" s="20"/>
    </row>
    <row r="46" spans="1:8" ht="21">
      <c r="A46" s="59"/>
      <c r="B46" s="47"/>
      <c r="C46" s="24" t="s">
        <v>48</v>
      </c>
      <c r="D46" s="21" t="s">
        <v>3</v>
      </c>
      <c r="E46" s="23">
        <v>19.899999999999999</v>
      </c>
      <c r="H46" s="20"/>
    </row>
    <row r="47" spans="1:8" ht="12.75">
      <c r="A47" s="59"/>
      <c r="B47" s="47"/>
      <c r="C47" s="24" t="s">
        <v>49</v>
      </c>
      <c r="D47" s="21" t="s">
        <v>3</v>
      </c>
      <c r="E47" s="22">
        <v>32.9</v>
      </c>
      <c r="H47" s="20"/>
    </row>
    <row r="48" spans="1:8" ht="12.75">
      <c r="A48" s="59"/>
      <c r="B48" s="47"/>
      <c r="C48" s="24" t="s">
        <v>50</v>
      </c>
      <c r="D48" s="21" t="s">
        <v>3</v>
      </c>
      <c r="E48" s="23">
        <v>10.199999999999999</v>
      </c>
      <c r="H48" s="20"/>
    </row>
    <row r="49" spans="1:8" ht="12.75">
      <c r="A49" s="59"/>
      <c r="B49" s="47"/>
      <c r="C49" s="24" t="s">
        <v>51</v>
      </c>
      <c r="D49" s="21" t="s">
        <v>3</v>
      </c>
      <c r="E49" s="22">
        <v>6.8</v>
      </c>
      <c r="H49" s="20"/>
    </row>
    <row r="50" spans="1:8" ht="12.75">
      <c r="A50" s="59"/>
      <c r="B50" s="47"/>
      <c r="C50" s="24" t="s">
        <v>52</v>
      </c>
      <c r="D50" s="21" t="s">
        <v>3</v>
      </c>
      <c r="E50" s="23" t="s">
        <v>15</v>
      </c>
      <c r="H50" s="20"/>
    </row>
    <row r="51" spans="1:8" ht="21">
      <c r="A51" s="59"/>
      <c r="B51" s="48"/>
      <c r="C51" s="24" t="s">
        <v>53</v>
      </c>
      <c r="D51" s="21" t="s">
        <v>3</v>
      </c>
      <c r="E51" s="22">
        <v>3.2</v>
      </c>
      <c r="H51" s="20"/>
    </row>
    <row r="52" spans="1:8" ht="12.75">
      <c r="A52" s="59"/>
      <c r="B52" s="55" t="s">
        <v>54</v>
      </c>
      <c r="C52" s="57"/>
      <c r="D52" s="21" t="s">
        <v>3</v>
      </c>
      <c r="E52" s="23" t="s">
        <v>15</v>
      </c>
      <c r="H52" s="20"/>
    </row>
    <row r="53" spans="1:8" ht="12.75">
      <c r="A53" s="59"/>
      <c r="B53" s="61" t="s">
        <v>55</v>
      </c>
      <c r="C53" s="62"/>
      <c r="D53" s="21" t="s">
        <v>3</v>
      </c>
      <c r="E53" s="22">
        <v>90.5</v>
      </c>
      <c r="H53" s="20"/>
    </row>
    <row r="54" spans="1:8" ht="12.75">
      <c r="A54" s="59"/>
      <c r="B54" s="46" t="s">
        <v>55</v>
      </c>
      <c r="C54" s="24" t="s">
        <v>56</v>
      </c>
      <c r="D54" s="21" t="s">
        <v>3</v>
      </c>
      <c r="E54" s="23">
        <v>21</v>
      </c>
      <c r="H54" s="20"/>
    </row>
    <row r="55" spans="1:8" ht="12.75">
      <c r="A55" s="59"/>
      <c r="B55" s="47"/>
      <c r="C55" s="24" t="s">
        <v>57</v>
      </c>
      <c r="D55" s="21" t="s">
        <v>3</v>
      </c>
      <c r="E55" s="22" t="s">
        <v>15</v>
      </c>
      <c r="H55" s="20"/>
    </row>
    <row r="56" spans="1:8" ht="12.75">
      <c r="A56" s="59"/>
      <c r="B56" s="47"/>
      <c r="C56" s="24" t="s">
        <v>58</v>
      </c>
      <c r="D56" s="21" t="s">
        <v>3</v>
      </c>
      <c r="E56" s="23">
        <v>14.5</v>
      </c>
      <c r="H56" s="20"/>
    </row>
    <row r="57" spans="1:8" ht="12.75">
      <c r="A57" s="59"/>
      <c r="B57" s="47"/>
      <c r="C57" s="24" t="s">
        <v>59</v>
      </c>
      <c r="D57" s="21" t="s">
        <v>3</v>
      </c>
      <c r="E57" s="22">
        <v>41.7</v>
      </c>
      <c r="H57" s="20"/>
    </row>
    <row r="58" spans="1:8" ht="12.75">
      <c r="A58" s="59"/>
      <c r="B58" s="47"/>
      <c r="C58" s="24" t="s">
        <v>60</v>
      </c>
      <c r="D58" s="21" t="s">
        <v>3</v>
      </c>
      <c r="E58" s="23">
        <v>5.2</v>
      </c>
      <c r="H58" s="20"/>
    </row>
    <row r="59" spans="1:8" ht="12.75">
      <c r="A59" s="59"/>
      <c r="B59" s="48"/>
      <c r="C59" s="24" t="s">
        <v>61</v>
      </c>
      <c r="D59" s="21" t="s">
        <v>3</v>
      </c>
      <c r="E59" s="22" t="s">
        <v>15</v>
      </c>
      <c r="H59" s="20"/>
    </row>
    <row r="60" spans="1:8" ht="12.75">
      <c r="A60" s="59"/>
      <c r="B60" s="61" t="s">
        <v>62</v>
      </c>
      <c r="C60" s="62"/>
      <c r="D60" s="21" t="s">
        <v>3</v>
      </c>
      <c r="E60" s="23">
        <v>93.1</v>
      </c>
      <c r="H60" s="20"/>
    </row>
    <row r="61" spans="1:8" ht="12.75">
      <c r="A61" s="59"/>
      <c r="B61" s="46" t="s">
        <v>62</v>
      </c>
      <c r="C61" s="24" t="s">
        <v>63</v>
      </c>
      <c r="D61" s="21" t="s">
        <v>3</v>
      </c>
      <c r="E61" s="22">
        <v>70.5</v>
      </c>
      <c r="H61" s="20"/>
    </row>
    <row r="62" spans="1:8" ht="12.75">
      <c r="A62" s="59"/>
      <c r="B62" s="47"/>
      <c r="C62" s="24" t="s">
        <v>64</v>
      </c>
      <c r="D62" s="21" t="s">
        <v>3</v>
      </c>
      <c r="E62" s="23">
        <v>10.9</v>
      </c>
      <c r="H62" s="20"/>
    </row>
    <row r="63" spans="1:8" ht="21">
      <c r="A63" s="59"/>
      <c r="B63" s="47"/>
      <c r="C63" s="24" t="s">
        <v>65</v>
      </c>
      <c r="D63" s="21" t="s">
        <v>3</v>
      </c>
      <c r="E63" s="22">
        <v>3.3</v>
      </c>
      <c r="H63" s="20"/>
    </row>
    <row r="64" spans="1:8" ht="12.75">
      <c r="A64" s="59"/>
      <c r="B64" s="47"/>
      <c r="C64" s="24" t="s">
        <v>66</v>
      </c>
      <c r="D64" s="21" t="s">
        <v>3</v>
      </c>
      <c r="E64" s="23" t="s">
        <v>15</v>
      </c>
      <c r="H64" s="20"/>
    </row>
    <row r="65" spans="1:9" ht="21">
      <c r="A65" s="59"/>
      <c r="B65" s="48"/>
      <c r="C65" s="24" t="s">
        <v>67</v>
      </c>
      <c r="D65" s="21" t="s">
        <v>3</v>
      </c>
      <c r="E65" s="22">
        <v>7.5</v>
      </c>
    </row>
    <row r="66" spans="1:9" ht="12.75">
      <c r="A66" s="60"/>
      <c r="B66" s="55" t="s">
        <v>68</v>
      </c>
      <c r="C66" s="57"/>
      <c r="D66" s="21" t="s">
        <v>3</v>
      </c>
      <c r="E66" s="23" t="s">
        <v>15</v>
      </c>
    </row>
    <row r="70" spans="1:9" s="26" customFormat="1">
      <c r="A70" s="26" t="s">
        <v>69</v>
      </c>
      <c r="H70" s="27"/>
    </row>
    <row r="72" spans="1:9">
      <c r="A72" s="26" t="s">
        <v>70</v>
      </c>
      <c r="B72" s="26" t="s">
        <v>71</v>
      </c>
      <c r="C72" s="26" t="s">
        <v>72</v>
      </c>
      <c r="D72" s="26" t="s">
        <v>73</v>
      </c>
    </row>
    <row r="74" spans="1:9" s="26" customFormat="1">
      <c r="A74" s="26" t="s">
        <v>5</v>
      </c>
      <c r="E74" s="26" t="s">
        <v>74</v>
      </c>
      <c r="F74" s="26" t="s">
        <v>75</v>
      </c>
      <c r="G74" s="26" t="s">
        <v>76</v>
      </c>
      <c r="H74" s="27" t="s">
        <v>77</v>
      </c>
      <c r="I74" s="26" t="s">
        <v>78</v>
      </c>
    </row>
    <row r="75" spans="1:9" s="26" customFormat="1">
      <c r="B75" s="26" t="s">
        <v>6</v>
      </c>
      <c r="E75" s="26">
        <f>E5</f>
        <v>18.600000000000001</v>
      </c>
      <c r="F75" s="26">
        <f>E75*(365.25/7)</f>
        <v>970.52142857142871</v>
      </c>
      <c r="G75" s="26">
        <v>0.99999999999999989</v>
      </c>
      <c r="H75" s="27"/>
      <c r="I75" s="26">
        <f>SUM(I77,I76)</f>
        <v>0.19017575930953967</v>
      </c>
    </row>
    <row r="76" spans="1:9">
      <c r="C76" s="26" t="s">
        <v>79</v>
      </c>
      <c r="D76" s="26"/>
      <c r="E76" s="19">
        <f>E75*G76</f>
        <v>7.7</v>
      </c>
      <c r="F76" s="19">
        <f>E76*(365.25/7)</f>
        <v>401.77500000000003</v>
      </c>
      <c r="G76" s="19">
        <v>0.41397849462365588</v>
      </c>
      <c r="I76" s="19">
        <f>F76*AVERAGE(H78:H79)</f>
        <v>7.8728674552873967E-2</v>
      </c>
    </row>
    <row r="77" spans="1:9">
      <c r="C77" s="26" t="s">
        <v>80</v>
      </c>
      <c r="D77" s="26"/>
      <c r="E77" s="19">
        <f>G77*E75</f>
        <v>10.899999999999999</v>
      </c>
      <c r="F77" s="19">
        <f>E77*(365.25/7)</f>
        <v>568.74642857142851</v>
      </c>
      <c r="G77" s="19">
        <v>0.58602150537634401</v>
      </c>
      <c r="I77" s="19">
        <f>F77*AVERAGE(H78:H79)</f>
        <v>0.11144708475666572</v>
      </c>
    </row>
    <row r="78" spans="1:9">
      <c r="C78" s="26"/>
      <c r="D78" s="5" t="s">
        <v>82</v>
      </c>
      <c r="H78" s="25">
        <f>B466</f>
        <v>1.8436804730104599E-4</v>
      </c>
    </row>
    <row r="79" spans="1:9">
      <c r="C79" s="26"/>
      <c r="D79" s="19" t="s">
        <v>81</v>
      </c>
      <c r="F79" s="26"/>
      <c r="H79" s="25">
        <f>B452</f>
        <v>2.0753625014341401E-4</v>
      </c>
    </row>
    <row r="80" spans="1:9" s="26" customFormat="1">
      <c r="B80" s="26" t="s">
        <v>83</v>
      </c>
      <c r="E80" s="26">
        <f>E6</f>
        <v>23.5</v>
      </c>
      <c r="F80" s="26">
        <f>E80*(365.25/7)</f>
        <v>1226.1964285714287</v>
      </c>
      <c r="G80" s="26">
        <v>1</v>
      </c>
      <c r="H80" s="27"/>
      <c r="I80" s="26">
        <f>SUM(I81,I84)</f>
        <v>0.32870849673531072</v>
      </c>
    </row>
    <row r="81" spans="1:9">
      <c r="A81" s="19"/>
      <c r="C81" s="26" t="s">
        <v>84</v>
      </c>
      <c r="D81" s="26"/>
      <c r="E81" s="19">
        <f>G81*E80</f>
        <v>20.100000000000001</v>
      </c>
      <c r="F81" s="19">
        <f>E81*(365.25/7)</f>
        <v>1048.7892857142858</v>
      </c>
      <c r="G81" s="19">
        <v>0.85531914893617023</v>
      </c>
      <c r="I81" s="19">
        <f>F81*AVERAGE(H82:H83)</f>
        <v>0.24736493187208047</v>
      </c>
    </row>
    <row r="82" spans="1:9">
      <c r="A82" s="19"/>
      <c r="C82" s="26"/>
      <c r="D82" s="5" t="s">
        <v>86</v>
      </c>
      <c r="H82" s="25">
        <f>B455</f>
        <v>2.9047921153145501E-4</v>
      </c>
    </row>
    <row r="83" spans="1:9">
      <c r="A83" s="19"/>
      <c r="C83" s="26"/>
      <c r="D83" s="4" t="s">
        <v>85</v>
      </c>
      <c r="F83" s="26"/>
      <c r="H83" s="25">
        <f>B453</f>
        <v>1.8123600379630399E-4</v>
      </c>
    </row>
    <row r="84" spans="1:9">
      <c r="A84" s="19"/>
      <c r="C84" s="26" t="s">
        <v>88</v>
      </c>
      <c r="D84" s="26"/>
      <c r="E84" s="19">
        <f>G84*E80</f>
        <v>3.3999999999999995</v>
      </c>
      <c r="F84" s="19">
        <f>E84*(365.25/7)</f>
        <v>177.40714285714284</v>
      </c>
      <c r="G84" s="19">
        <v>0.14468085106382977</v>
      </c>
      <c r="I84" s="19">
        <f>F84*AVERAGE(H85:H86)</f>
        <v>8.1343564863230244E-2</v>
      </c>
    </row>
    <row r="85" spans="1:9">
      <c r="A85" s="19"/>
      <c r="C85" s="26"/>
      <c r="D85" s="4" t="s">
        <v>89</v>
      </c>
      <c r="F85" s="26"/>
      <c r="H85" s="25">
        <f>B457</f>
        <v>5.8372345228633899E-4</v>
      </c>
    </row>
    <row r="86" spans="1:9">
      <c r="A86" s="19"/>
      <c r="C86" s="26"/>
      <c r="D86" s="4" t="s">
        <v>90</v>
      </c>
      <c r="F86" s="26"/>
      <c r="H86" s="25">
        <f>B464</f>
        <v>3.3330348984453301E-4</v>
      </c>
    </row>
    <row r="87" spans="1:9">
      <c r="A87" s="19"/>
      <c r="C87" s="26"/>
      <c r="D87" s="4"/>
      <c r="F87" s="26"/>
    </row>
    <row r="88" spans="1:9" s="26" customFormat="1">
      <c r="B88" s="26" t="s">
        <v>8</v>
      </c>
      <c r="E88" s="26">
        <f>E7</f>
        <v>74.099999999999994</v>
      </c>
      <c r="F88" s="26">
        <f>E88*(365.25/7)</f>
        <v>3866.4321428571429</v>
      </c>
      <c r="G88" s="26">
        <v>1</v>
      </c>
      <c r="H88" s="27"/>
      <c r="I88" s="26">
        <f>SUM(I89,I91,I94,I96,I98,I100)</f>
        <v>0.73433781178966084</v>
      </c>
    </row>
    <row r="89" spans="1:9">
      <c r="A89" s="19"/>
      <c r="C89" s="26" t="s">
        <v>91</v>
      </c>
      <c r="D89" s="26"/>
      <c r="E89" s="19">
        <f>G89*E88</f>
        <v>17</v>
      </c>
      <c r="F89" s="19">
        <f>E89*(365.25/7)</f>
        <v>887.03571428571433</v>
      </c>
      <c r="G89" s="19">
        <v>0.22941970310391366</v>
      </c>
      <c r="I89" s="19">
        <f>F89*H90</f>
        <v>0.1635410425291457</v>
      </c>
    </row>
    <row r="90" spans="1:9">
      <c r="A90" s="19"/>
      <c r="C90" s="26"/>
      <c r="D90" s="19" t="s">
        <v>82</v>
      </c>
      <c r="F90" s="26"/>
      <c r="H90" s="25">
        <f>B466</f>
        <v>1.8436804730104599E-4</v>
      </c>
    </row>
    <row r="91" spans="1:9">
      <c r="A91" s="19"/>
      <c r="C91" s="26" t="s">
        <v>92</v>
      </c>
      <c r="E91" s="28">
        <f>G91*E88</f>
        <v>11.7</v>
      </c>
      <c r="F91" s="19">
        <f>E91*(365.25/7)</f>
        <v>610.48928571428576</v>
      </c>
      <c r="G91" s="19">
        <v>0.15789473684210525</v>
      </c>
      <c r="I91" s="19">
        <f>F91*AVERAGE(H92:H93)</f>
        <v>0.13404598509444379</v>
      </c>
    </row>
    <row r="92" spans="1:9">
      <c r="A92" s="19"/>
      <c r="C92" s="26"/>
      <c r="D92" s="5" t="s">
        <v>86</v>
      </c>
      <c r="E92" s="28"/>
      <c r="H92" s="25">
        <f>B455</f>
        <v>2.9047921153145501E-4</v>
      </c>
    </row>
    <row r="93" spans="1:9">
      <c r="A93" s="19"/>
      <c r="C93" s="26"/>
      <c r="D93" s="19" t="s">
        <v>93</v>
      </c>
      <c r="F93" s="26"/>
      <c r="H93" s="25">
        <f>B454</f>
        <v>1.4866358173675799E-4</v>
      </c>
    </row>
    <row r="94" spans="1:9">
      <c r="A94" s="19"/>
      <c r="C94" s="26" t="s">
        <v>95</v>
      </c>
      <c r="E94" s="19">
        <f>G94*E88</f>
        <v>2.2000000000000002</v>
      </c>
      <c r="F94" s="19">
        <f>E94*(365.25/7)</f>
        <v>114.79285714285716</v>
      </c>
      <c r="G94" s="19">
        <v>2.9689608636977064E-2</v>
      </c>
      <c r="I94" s="19">
        <f>F94*H95</f>
        <v>2.1164134915536505E-2</v>
      </c>
    </row>
    <row r="95" spans="1:9">
      <c r="A95" s="19"/>
      <c r="C95" s="26"/>
      <c r="D95" s="29" t="s">
        <v>82</v>
      </c>
      <c r="F95" s="26"/>
      <c r="H95" s="25">
        <f>B466</f>
        <v>1.8436804730104599E-4</v>
      </c>
    </row>
    <row r="96" spans="1:9">
      <c r="A96" s="19"/>
      <c r="C96" s="26" t="s">
        <v>96</v>
      </c>
      <c r="E96" s="28">
        <f>G96*E88</f>
        <v>3.7999999999999994</v>
      </c>
      <c r="F96" s="19">
        <f>E96*(365.25/7)</f>
        <v>198.27857142857141</v>
      </c>
      <c r="G96" s="19">
        <v>5.128205128205128E-2</v>
      </c>
      <c r="I96" s="19">
        <f>F96*H97</f>
        <v>3.6556233035926679E-2</v>
      </c>
    </row>
    <row r="97" spans="1:9">
      <c r="A97" s="19"/>
      <c r="C97" s="26"/>
      <c r="D97" s="29" t="s">
        <v>82</v>
      </c>
      <c r="H97" s="25">
        <f>B466</f>
        <v>1.8436804730104599E-4</v>
      </c>
    </row>
    <row r="98" spans="1:9">
      <c r="A98" s="19"/>
      <c r="C98" s="26" t="s">
        <v>97</v>
      </c>
      <c r="D98" s="26"/>
      <c r="E98" s="19">
        <f>G98*E88</f>
        <v>9.5</v>
      </c>
      <c r="F98" s="19">
        <f>E98*(365.25/7)</f>
        <v>495.69642857142861</v>
      </c>
      <c r="G98" s="19">
        <v>0.12820512820512822</v>
      </c>
      <c r="I98" s="19">
        <f>F98*H99</f>
        <v>9.1390582589816721E-2</v>
      </c>
    </row>
    <row r="99" spans="1:9">
      <c r="A99" s="19"/>
      <c r="C99" s="26"/>
      <c r="D99" s="29" t="s">
        <v>82</v>
      </c>
      <c r="H99" s="25">
        <f>B466</f>
        <v>1.8436804730104599E-4</v>
      </c>
    </row>
    <row r="100" spans="1:9">
      <c r="A100" s="19"/>
      <c r="C100" s="26" t="s">
        <v>98</v>
      </c>
      <c r="D100" s="26"/>
      <c r="E100" s="19">
        <f>G100*E88</f>
        <v>29.9</v>
      </c>
      <c r="F100" s="19">
        <f>E100*(365.25/7)</f>
        <v>1560.1392857142857</v>
      </c>
      <c r="G100" s="19">
        <v>0.40350877192982459</v>
      </c>
      <c r="I100" s="19">
        <f>F100*H101</f>
        <v>0.28763983362479156</v>
      </c>
    </row>
    <row r="101" spans="1:9">
      <c r="A101" s="19"/>
      <c r="C101" s="26"/>
      <c r="D101" s="29" t="s">
        <v>82</v>
      </c>
      <c r="F101" s="26"/>
      <c r="H101" s="25">
        <f>B466</f>
        <v>1.8436804730104599E-4</v>
      </c>
    </row>
    <row r="102" spans="1:9">
      <c r="A102" s="19"/>
      <c r="C102" s="26"/>
      <c r="D102" s="29"/>
      <c r="F102" s="26"/>
    </row>
    <row r="103" spans="1:9" s="26" customFormat="1">
      <c r="B103" s="26" t="s">
        <v>9</v>
      </c>
      <c r="E103" s="26">
        <f>E8</f>
        <v>8.4</v>
      </c>
      <c r="F103" s="26">
        <f>E103*(365.25/7)</f>
        <v>438.3</v>
      </c>
      <c r="G103" s="26">
        <v>1</v>
      </c>
      <c r="H103" s="27"/>
      <c r="I103" s="26">
        <f>SUM(I104:I105)</f>
        <v>7.0549280361377836E-2</v>
      </c>
    </row>
    <row r="104" spans="1:9">
      <c r="A104" s="19"/>
      <c r="C104" s="26" t="s">
        <v>99</v>
      </c>
      <c r="D104" s="26"/>
      <c r="E104" s="19">
        <f>G104*E103</f>
        <v>2.4</v>
      </c>
      <c r="F104" s="19">
        <f>E104*(365.25/7)</f>
        <v>125.22857142857143</v>
      </c>
      <c r="G104" s="19">
        <v>0.2857142857142857</v>
      </c>
      <c r="I104" s="19">
        <f>F104*AVERAGE(H106:H106)</f>
        <v>2.0156937246107953E-2</v>
      </c>
    </row>
    <row r="105" spans="1:9">
      <c r="A105" s="19"/>
      <c r="C105" s="26" t="s">
        <v>100</v>
      </c>
      <c r="D105" s="26"/>
      <c r="E105" s="19">
        <f>G105*E103</f>
        <v>6</v>
      </c>
      <c r="F105" s="19">
        <f>E105*(365.25/7)</f>
        <v>313.07142857142856</v>
      </c>
      <c r="G105" s="19">
        <v>0.7142857142857143</v>
      </c>
      <c r="I105" s="19">
        <f>F105*AVERAGE(H106:H106)</f>
        <v>5.0392343115269883E-2</v>
      </c>
    </row>
    <row r="106" spans="1:9">
      <c r="A106" s="19"/>
      <c r="C106" s="26"/>
      <c r="D106" s="6" t="s">
        <v>101</v>
      </c>
      <c r="E106" s="6"/>
      <c r="F106" s="26"/>
      <c r="G106" s="6"/>
      <c r="H106" s="25">
        <f>B467</f>
        <v>1.6096116897416801E-4</v>
      </c>
    </row>
    <row r="107" spans="1:9">
      <c r="A107" s="19"/>
      <c r="C107" s="26"/>
      <c r="D107" s="6"/>
      <c r="E107" s="6"/>
      <c r="F107" s="26"/>
      <c r="G107" s="6"/>
    </row>
    <row r="108" spans="1:9" s="26" customFormat="1">
      <c r="B108" s="26" t="s">
        <v>10</v>
      </c>
      <c r="E108" s="26">
        <f>E9</f>
        <v>38.200000000000003</v>
      </c>
      <c r="F108" s="26">
        <f>E108*(365.25/7)</f>
        <v>1993.2214285714288</v>
      </c>
      <c r="G108" s="26">
        <v>0.9973821989528795</v>
      </c>
      <c r="H108" s="27"/>
      <c r="I108" s="26">
        <f>F108*H112</f>
        <v>0.17451357058998182</v>
      </c>
    </row>
    <row r="109" spans="1:9">
      <c r="C109" s="26" t="s">
        <v>102</v>
      </c>
      <c r="D109" s="26"/>
      <c r="E109" s="19">
        <f>G109*E108</f>
        <v>16.899999999999999</v>
      </c>
      <c r="F109" s="19">
        <f>E109*(365.25/7)</f>
        <v>881.81785714285706</v>
      </c>
      <c r="G109" s="19">
        <v>0.44240837696335072</v>
      </c>
    </row>
    <row r="110" spans="1:9">
      <c r="C110" s="26" t="s">
        <v>103</v>
      </c>
      <c r="D110" s="26"/>
      <c r="E110" s="19">
        <f>G110*E108</f>
        <v>21.2</v>
      </c>
      <c r="F110" s="19">
        <f>E110*(365.25/7)</f>
        <v>1106.1857142857143</v>
      </c>
      <c r="G110" s="19">
        <v>0.55497382198952872</v>
      </c>
    </row>
    <row r="111" spans="1:9">
      <c r="C111" s="26" t="s">
        <v>104</v>
      </c>
      <c r="D111" s="26">
        <f>F108-SUM(F109:F110)</f>
        <v>5.2178571428573832</v>
      </c>
      <c r="E111" s="19" t="s">
        <v>105</v>
      </c>
      <c r="F111" s="26" t="e">
        <f>E111*(365.25/7)</f>
        <v>#VALUE!</v>
      </c>
      <c r="G111" s="19">
        <v>2.6178010471205049E-3</v>
      </c>
    </row>
    <row r="112" spans="1:9">
      <c r="C112" s="26"/>
      <c r="D112" s="5" t="s">
        <v>276</v>
      </c>
      <c r="F112" s="26"/>
      <c r="H112" s="25">
        <f>B510</f>
        <v>8.75535292208143E-5</v>
      </c>
    </row>
    <row r="113" spans="1:9">
      <c r="C113" s="26"/>
      <c r="D113" s="5"/>
      <c r="F113" s="26"/>
    </row>
    <row r="114" spans="1:9">
      <c r="C114" s="26"/>
      <c r="D114" s="5"/>
      <c r="F114" s="26"/>
    </row>
    <row r="115" spans="1:9">
      <c r="C115" s="26"/>
      <c r="D115" s="5"/>
      <c r="F115" s="26"/>
    </row>
    <row r="116" spans="1:9">
      <c r="C116" s="26"/>
      <c r="D116" s="5"/>
      <c r="F116" s="26"/>
    </row>
    <row r="117" spans="1:9">
      <c r="C117" s="26"/>
      <c r="D117" s="5"/>
      <c r="F117" s="26"/>
    </row>
    <row r="118" spans="1:9">
      <c r="C118" s="26"/>
      <c r="D118" s="5"/>
      <c r="F118" s="26"/>
    </row>
    <row r="119" spans="1:9">
      <c r="C119" s="26"/>
      <c r="D119" s="5"/>
      <c r="F119" s="26"/>
    </row>
    <row r="120" spans="1:9">
      <c r="C120" s="26"/>
      <c r="D120" s="5"/>
      <c r="F120" s="26"/>
    </row>
    <row r="121" spans="1:9">
      <c r="C121" s="26"/>
      <c r="D121" s="5"/>
      <c r="F121" s="26"/>
    </row>
    <row r="122" spans="1:9" s="30" customFormat="1">
      <c r="A122" s="30" t="s">
        <v>106</v>
      </c>
      <c r="E122" s="30">
        <f>E4</f>
        <v>162.80000000000001</v>
      </c>
      <c r="F122" s="30">
        <f>E122*(365.25/7)</f>
        <v>8494.6714285714297</v>
      </c>
      <c r="H122" s="31"/>
      <c r="I122" s="30">
        <f>SUM(I108,I103,I88,I80,I75)</f>
        <v>1.4982849187858709</v>
      </c>
    </row>
    <row r="123" spans="1:9">
      <c r="F123" s="26"/>
    </row>
    <row r="124" spans="1:9" s="26" customFormat="1">
      <c r="A124" s="26" t="s">
        <v>107</v>
      </c>
      <c r="H124" s="27"/>
    </row>
    <row r="125" spans="1:9" s="26" customFormat="1">
      <c r="B125" s="26" t="s">
        <v>12</v>
      </c>
      <c r="E125" s="26">
        <f>E11</f>
        <v>19.5</v>
      </c>
      <c r="F125" s="26">
        <f t="shared" ref="F125:F133" si="0">E125*(365.25/7)</f>
        <v>1017.4821428571429</v>
      </c>
      <c r="G125" s="26">
        <v>1</v>
      </c>
      <c r="H125" s="27"/>
    </row>
    <row r="126" spans="1:9">
      <c r="C126" s="26" t="s">
        <v>108</v>
      </c>
      <c r="D126" s="26"/>
      <c r="E126" s="19">
        <f>G126*E125</f>
        <v>6.5</v>
      </c>
      <c r="F126" s="19">
        <f t="shared" si="0"/>
        <v>339.16071428571428</v>
      </c>
      <c r="G126" s="19">
        <v>0.33333333333333331</v>
      </c>
    </row>
    <row r="127" spans="1:9">
      <c r="C127" s="26" t="s">
        <v>109</v>
      </c>
      <c r="D127" s="26"/>
      <c r="E127" s="19">
        <f>G127*E125</f>
        <v>8.1</v>
      </c>
      <c r="F127" s="19">
        <f t="shared" si="0"/>
        <v>422.64642857142854</v>
      </c>
      <c r="G127" s="19">
        <v>0.41538461538461535</v>
      </c>
    </row>
    <row r="128" spans="1:9">
      <c r="C128" s="26" t="s">
        <v>110</v>
      </c>
      <c r="D128" s="26"/>
      <c r="E128" s="19">
        <f>G128*E125</f>
        <v>2</v>
      </c>
      <c r="F128" s="19">
        <f t="shared" si="0"/>
        <v>104.35714285714286</v>
      </c>
      <c r="G128" s="19">
        <v>0.10256410256410256</v>
      </c>
    </row>
    <row r="129" spans="1:9">
      <c r="C129" s="26" t="s">
        <v>111</v>
      </c>
      <c r="D129" s="26"/>
      <c r="E129" s="19">
        <f>G129*E125</f>
        <v>2.9</v>
      </c>
      <c r="F129" s="19">
        <f t="shared" si="0"/>
        <v>151.31785714285715</v>
      </c>
      <c r="G129" s="19">
        <v>0.14871794871794872</v>
      </c>
    </row>
    <row r="130" spans="1:9" s="26" customFormat="1">
      <c r="B130" s="26" t="s">
        <v>13</v>
      </c>
      <c r="E130" s="26">
        <f>E12</f>
        <v>7.7</v>
      </c>
      <c r="F130" s="19">
        <f t="shared" si="0"/>
        <v>401.77500000000003</v>
      </c>
      <c r="G130" s="26">
        <v>1</v>
      </c>
      <c r="H130" s="27"/>
    </row>
    <row r="131" spans="1:9">
      <c r="C131" s="26" t="s">
        <v>13</v>
      </c>
      <c r="D131" s="26"/>
      <c r="E131" s="19">
        <f>G131*E130</f>
        <v>7.7</v>
      </c>
      <c r="F131" s="19">
        <f t="shared" si="0"/>
        <v>401.77500000000003</v>
      </c>
      <c r="G131" s="19">
        <v>1</v>
      </c>
    </row>
    <row r="132" spans="1:9" s="26" customFormat="1">
      <c r="B132" s="26" t="s">
        <v>14</v>
      </c>
      <c r="E132" s="26" t="s">
        <v>105</v>
      </c>
      <c r="F132" s="19" t="e">
        <f t="shared" si="0"/>
        <v>#VALUE!</v>
      </c>
      <c r="G132" s="26">
        <v>1</v>
      </c>
      <c r="H132" s="27"/>
    </row>
    <row r="133" spans="1:9">
      <c r="C133" s="26" t="s">
        <v>14</v>
      </c>
      <c r="D133" s="26"/>
      <c r="E133" s="19" t="s">
        <v>105</v>
      </c>
      <c r="F133" s="19" t="e">
        <f t="shared" si="0"/>
        <v>#VALUE!</v>
      </c>
      <c r="G133" s="19">
        <v>1</v>
      </c>
    </row>
    <row r="134" spans="1:9">
      <c r="C134" s="26"/>
      <c r="D134" s="6" t="s">
        <v>101</v>
      </c>
      <c r="E134" s="6"/>
      <c r="F134" s="26"/>
      <c r="G134" s="6"/>
      <c r="H134" s="25">
        <f>B467</f>
        <v>1.6096116897416801E-4</v>
      </c>
    </row>
    <row r="135" spans="1:9" s="30" customFormat="1">
      <c r="A135" s="30" t="s">
        <v>112</v>
      </c>
      <c r="E135" s="30">
        <f>E10</f>
        <v>27.3</v>
      </c>
      <c r="F135" s="30">
        <f>E135*(365.25/7)</f>
        <v>1424.4750000000001</v>
      </c>
      <c r="H135" s="31"/>
      <c r="I135" s="30">
        <f>F135*H134</f>
        <v>0.229285161174478</v>
      </c>
    </row>
    <row r="136" spans="1:9">
      <c r="C136" s="26"/>
      <c r="D136" s="26"/>
      <c r="F136" s="26"/>
    </row>
    <row r="137" spans="1:9" s="26" customFormat="1">
      <c r="A137" s="26" t="s">
        <v>16</v>
      </c>
      <c r="H137" s="27"/>
    </row>
    <row r="138" spans="1:9" s="26" customFormat="1">
      <c r="B138" s="26" t="s">
        <v>17</v>
      </c>
      <c r="E138" s="26">
        <f>E15</f>
        <v>27.6</v>
      </c>
      <c r="F138" s="26">
        <f t="shared" ref="F138:F151" si="1">E138*(365.25/7)</f>
        <v>1440.1285714285716</v>
      </c>
      <c r="G138" s="26">
        <v>1.0036231884057971</v>
      </c>
      <c r="H138" s="27"/>
    </row>
    <row r="139" spans="1:9">
      <c r="C139" s="26" t="s">
        <v>113</v>
      </c>
      <c r="D139" s="26"/>
      <c r="E139" s="19">
        <f>G139*E138</f>
        <v>7.9</v>
      </c>
      <c r="F139" s="19">
        <f t="shared" si="1"/>
        <v>412.21071428571435</v>
      </c>
      <c r="G139" s="19">
        <v>0.28623188405797101</v>
      </c>
    </row>
    <row r="140" spans="1:9">
      <c r="C140" s="26" t="s">
        <v>114</v>
      </c>
      <c r="D140" s="26"/>
      <c r="E140" s="19">
        <f>G140*E138</f>
        <v>4.4000000000000004</v>
      </c>
      <c r="F140" s="19">
        <f t="shared" si="1"/>
        <v>229.58571428571432</v>
      </c>
      <c r="G140" s="19">
        <v>0.15942028985507248</v>
      </c>
    </row>
    <row r="141" spans="1:9">
      <c r="C141" s="26" t="s">
        <v>115</v>
      </c>
      <c r="D141" s="26"/>
      <c r="E141" s="19">
        <f>G141*E138</f>
        <v>10.3</v>
      </c>
      <c r="F141" s="19">
        <f t="shared" si="1"/>
        <v>537.4392857142858</v>
      </c>
      <c r="G141" s="19">
        <v>0.37318840579710144</v>
      </c>
    </row>
    <row r="142" spans="1:9">
      <c r="C142" s="26" t="s">
        <v>116</v>
      </c>
      <c r="D142" s="26"/>
      <c r="E142" s="19">
        <f>G142*E138</f>
        <v>2.6</v>
      </c>
      <c r="F142" s="19">
        <f t="shared" si="1"/>
        <v>135.66428571428571</v>
      </c>
      <c r="G142" s="19">
        <v>9.420289855072464E-2</v>
      </c>
    </row>
    <row r="143" spans="1:9">
      <c r="C143" s="26" t="s">
        <v>117</v>
      </c>
      <c r="D143" s="26"/>
      <c r="E143" s="19">
        <f>G143*E138</f>
        <v>0.8</v>
      </c>
      <c r="F143" s="19">
        <f t="shared" si="1"/>
        <v>41.742857142857147</v>
      </c>
      <c r="G143" s="19">
        <v>2.8985507246376812E-2</v>
      </c>
    </row>
    <row r="144" spans="1:9">
      <c r="C144" s="26" t="s">
        <v>118</v>
      </c>
      <c r="D144" s="26"/>
      <c r="E144" s="19">
        <f>G144*E138</f>
        <v>0.7</v>
      </c>
      <c r="F144" s="19">
        <f t="shared" si="1"/>
        <v>36.524999999999999</v>
      </c>
      <c r="G144" s="19">
        <v>2.5362318840579708E-2</v>
      </c>
    </row>
    <row r="145" spans="1:9">
      <c r="C145" s="26" t="s">
        <v>119</v>
      </c>
      <c r="D145" s="26"/>
      <c r="E145" s="19">
        <f>G145*E138</f>
        <v>1</v>
      </c>
      <c r="F145" s="19">
        <f t="shared" si="1"/>
        <v>52.178571428571431</v>
      </c>
      <c r="G145" s="19">
        <v>3.6231884057971016E-2</v>
      </c>
    </row>
    <row r="146" spans="1:9" s="26" customFormat="1">
      <c r="B146" s="26" t="s">
        <v>18</v>
      </c>
      <c r="E146" s="26">
        <f>E16</f>
        <v>6.2</v>
      </c>
      <c r="F146" s="26">
        <f t="shared" si="1"/>
        <v>323.50714285714287</v>
      </c>
      <c r="G146" s="26">
        <v>1</v>
      </c>
      <c r="H146" s="27"/>
    </row>
    <row r="147" spans="1:9">
      <c r="C147" s="26" t="s">
        <v>120</v>
      </c>
      <c r="D147" s="26"/>
      <c r="E147" s="19">
        <f>G147*E146</f>
        <v>2.6</v>
      </c>
      <c r="F147" s="19">
        <f t="shared" si="1"/>
        <v>135.66428571428571</v>
      </c>
      <c r="G147" s="19">
        <v>0.41935483870967744</v>
      </c>
    </row>
    <row r="148" spans="1:9">
      <c r="C148" s="26" t="s">
        <v>121</v>
      </c>
      <c r="D148" s="26"/>
      <c r="E148" s="19">
        <f>G148*E146</f>
        <v>0.7</v>
      </c>
      <c r="F148" s="19">
        <f t="shared" si="1"/>
        <v>36.524999999999999</v>
      </c>
      <c r="G148" s="19">
        <v>0.1129032258064516</v>
      </c>
    </row>
    <row r="149" spans="1:9">
      <c r="C149" s="26" t="s">
        <v>122</v>
      </c>
      <c r="D149" s="26"/>
      <c r="E149" s="19">
        <f>G149*E146</f>
        <v>2.2000000000000002</v>
      </c>
      <c r="F149" s="19">
        <f t="shared" si="1"/>
        <v>114.79285714285716</v>
      </c>
      <c r="G149" s="19">
        <v>0.35483870967741937</v>
      </c>
    </row>
    <row r="150" spans="1:9">
      <c r="C150" s="26" t="s">
        <v>123</v>
      </c>
      <c r="D150" s="26"/>
      <c r="E150" s="19">
        <f>G150*E146</f>
        <v>0.5</v>
      </c>
      <c r="F150" s="19">
        <f t="shared" si="1"/>
        <v>26.089285714285715</v>
      </c>
      <c r="G150" s="19">
        <v>8.0645161290322578E-2</v>
      </c>
    </row>
    <row r="151" spans="1:9">
      <c r="C151" s="26" t="s">
        <v>124</v>
      </c>
      <c r="D151" s="26"/>
      <c r="E151" s="19">
        <f>G151*E146</f>
        <v>0.2</v>
      </c>
      <c r="F151" s="19">
        <f t="shared" si="1"/>
        <v>10.435714285714287</v>
      </c>
      <c r="G151" s="19">
        <v>3.2258064516129031E-2</v>
      </c>
    </row>
    <row r="152" spans="1:9">
      <c r="C152" s="26"/>
      <c r="D152" s="5" t="s">
        <v>125</v>
      </c>
      <c r="H152" s="25">
        <f>B468</f>
        <v>1.9783800273003599E-4</v>
      </c>
    </row>
    <row r="153" spans="1:9">
      <c r="C153" s="26"/>
      <c r="D153" s="6" t="s">
        <v>126</v>
      </c>
      <c r="F153" s="26"/>
      <c r="G153" s="30"/>
      <c r="H153" s="25">
        <f>B469</f>
        <v>9.1374598860871899E-5</v>
      </c>
    </row>
    <row r="154" spans="1:9" s="30" customFormat="1">
      <c r="A154" s="30" t="s">
        <v>127</v>
      </c>
      <c r="E154" s="30">
        <f>E14</f>
        <v>33.799999999999997</v>
      </c>
      <c r="F154" s="30">
        <f>E154*(365.25/7)</f>
        <v>1763.6357142857141</v>
      </c>
      <c r="H154" s="31"/>
      <c r="I154" s="30">
        <f>F154*AVERAGE(H152:H153)</f>
        <v>0.25503283659360526</v>
      </c>
    </row>
    <row r="155" spans="1:9">
      <c r="C155" s="26"/>
      <c r="D155" s="26"/>
      <c r="F155" s="26"/>
    </row>
    <row r="156" spans="1:9" s="26" customFormat="1">
      <c r="A156" s="26" t="s">
        <v>19</v>
      </c>
      <c r="H156" s="27"/>
    </row>
    <row r="157" spans="1:9" s="26" customFormat="1">
      <c r="B157" s="26" t="s">
        <v>20</v>
      </c>
      <c r="E157" s="32">
        <f>E18</f>
        <v>66.2</v>
      </c>
      <c r="F157" s="26">
        <f>E157*(365.25/7)</f>
        <v>3454.221428571429</v>
      </c>
      <c r="G157" s="26">
        <v>1.0151057401812689</v>
      </c>
      <c r="H157" s="27"/>
      <c r="I157" s="26">
        <f>F157*AVERAGE(H159:H160)</f>
        <v>0.33336272860288524</v>
      </c>
    </row>
    <row r="158" spans="1:9">
      <c r="C158" s="26" t="s">
        <v>20</v>
      </c>
      <c r="D158" s="26"/>
      <c r="E158" s="28">
        <f>G158*E157</f>
        <v>66.2</v>
      </c>
      <c r="F158" s="19">
        <f>E158*(365.25/7)</f>
        <v>3454.221428571429</v>
      </c>
      <c r="G158" s="19">
        <v>1</v>
      </c>
    </row>
    <row r="159" spans="1:9">
      <c r="D159" s="29" t="s">
        <v>128</v>
      </c>
      <c r="E159" s="28"/>
      <c r="F159" s="26"/>
      <c r="H159" s="25">
        <f>B529</f>
        <v>5.8936399512656897E-5</v>
      </c>
    </row>
    <row r="160" spans="1:9">
      <c r="D160" s="33" t="s">
        <v>129</v>
      </c>
      <c r="E160" s="28"/>
      <c r="F160" s="26"/>
      <c r="H160" s="25">
        <f>B492</f>
        <v>1.3408117941004401E-4</v>
      </c>
    </row>
    <row r="161" spans="2:9" s="26" customFormat="1">
      <c r="B161" s="26" t="s">
        <v>21</v>
      </c>
      <c r="E161" s="32">
        <f>E19</f>
        <v>53.4</v>
      </c>
      <c r="F161" s="26">
        <f>E161*(365.25/7)</f>
        <v>2786.3357142857144</v>
      </c>
      <c r="G161" s="26">
        <v>1</v>
      </c>
      <c r="H161" s="27"/>
      <c r="I161" s="26">
        <f>SUM(I162,I168,I164)</f>
        <v>0.42942221459420898</v>
      </c>
    </row>
    <row r="162" spans="2:9">
      <c r="C162" s="26" t="s">
        <v>130</v>
      </c>
      <c r="D162" s="26"/>
      <c r="E162" s="28">
        <f>G162*E161</f>
        <v>33.200000000000003</v>
      </c>
      <c r="F162" s="19">
        <f>E162*(365.25/7)</f>
        <v>1732.3285714285716</v>
      </c>
      <c r="G162" s="19">
        <v>0.62172284644194764</v>
      </c>
      <c r="I162" s="19">
        <f>F162*H163</f>
        <v>0.23227265798285956</v>
      </c>
    </row>
    <row r="163" spans="2:9">
      <c r="C163" s="26"/>
      <c r="D163" s="33" t="s">
        <v>129</v>
      </c>
      <c r="E163" s="28"/>
      <c r="F163" s="26"/>
      <c r="H163" s="25">
        <f>B492</f>
        <v>1.3408117941004401E-4</v>
      </c>
    </row>
    <row r="164" spans="2:9">
      <c r="C164" s="26" t="s">
        <v>131</v>
      </c>
      <c r="D164" s="26"/>
      <c r="E164" s="28">
        <f>G164*E161</f>
        <v>2.8</v>
      </c>
      <c r="F164" s="19">
        <f>E164*(365.25/7)</f>
        <v>146.1</v>
      </c>
      <c r="G164" s="19">
        <v>5.2434456928838948E-2</v>
      </c>
      <c r="I164" s="19">
        <f>F164*AVERAGE(H165:H167)</f>
        <v>7.5416296102260375E-2</v>
      </c>
    </row>
    <row r="165" spans="2:9">
      <c r="C165" s="26"/>
      <c r="D165" s="33" t="s">
        <v>132</v>
      </c>
      <c r="E165" s="28"/>
      <c r="F165" s="26"/>
      <c r="H165" s="25">
        <f>B479</f>
        <v>8.3899075325234501E-4</v>
      </c>
    </row>
    <row r="166" spans="2:9">
      <c r="C166" s="26"/>
      <c r="D166" s="33" t="s">
        <v>133</v>
      </c>
      <c r="E166" s="28"/>
      <c r="F166" s="26"/>
      <c r="H166" s="25">
        <f>B478</f>
        <v>4.6337524758036899E-4</v>
      </c>
    </row>
    <row r="167" spans="2:9">
      <c r="C167" s="26"/>
      <c r="D167" s="33" t="s">
        <v>134</v>
      </c>
      <c r="E167" s="28"/>
      <c r="F167" s="26"/>
      <c r="H167" s="25">
        <f>B470</f>
        <v>2.4622324151349502E-4</v>
      </c>
    </row>
    <row r="168" spans="2:9">
      <c r="C168" s="26" t="s">
        <v>135</v>
      </c>
      <c r="D168" s="26"/>
      <c r="E168" s="28">
        <f>G168*E161</f>
        <v>17.399999999999999</v>
      </c>
      <c r="F168" s="19">
        <f>E168*(365.25/7)</f>
        <v>907.90714285714284</v>
      </c>
      <c r="G168" s="19">
        <v>0.32584269662921345</v>
      </c>
      <c r="I168" s="19">
        <f>F168*H169</f>
        <v>0.12173326050908903</v>
      </c>
    </row>
    <row r="169" spans="2:9">
      <c r="C169" s="26"/>
      <c r="D169" s="33" t="s">
        <v>129</v>
      </c>
      <c r="E169" s="28"/>
      <c r="F169" s="26"/>
      <c r="H169" s="25">
        <f>B492</f>
        <v>1.3408117941004401E-4</v>
      </c>
    </row>
    <row r="170" spans="2:9" s="26" customFormat="1">
      <c r="B170" s="26" t="s">
        <v>22</v>
      </c>
      <c r="D170" s="26" t="s">
        <v>136</v>
      </c>
      <c r="E170" s="32">
        <f>(E200-SUM(E186,E177,E161,E157)) / 2</f>
        <v>16.250000000000014</v>
      </c>
      <c r="F170" s="26">
        <f>E170*(365.25/7)</f>
        <v>847.90178571428646</v>
      </c>
      <c r="G170" s="26">
        <v>1</v>
      </c>
      <c r="H170" s="27"/>
      <c r="I170" s="26">
        <f>SUM(I171,I175)</f>
        <v>0.14106245470199361</v>
      </c>
    </row>
    <row r="171" spans="2:9">
      <c r="C171" s="26" t="s">
        <v>137</v>
      </c>
      <c r="D171" s="26"/>
      <c r="E171" s="28">
        <f>G171*E170</f>
        <v>2.9453125000000027</v>
      </c>
      <c r="F171" s="19">
        <f>E171*(365.25/7)</f>
        <v>153.68219866071442</v>
      </c>
      <c r="G171" s="19">
        <v>0.18124999999999999</v>
      </c>
      <c r="I171" s="19">
        <f>F171*AVERAGE(H172:H174)</f>
        <v>7.9330199862031769E-2</v>
      </c>
    </row>
    <row r="172" spans="2:9">
      <c r="C172" s="26"/>
      <c r="D172" s="33" t="s">
        <v>132</v>
      </c>
      <c r="E172" s="28"/>
      <c r="F172" s="26"/>
      <c r="H172" s="25">
        <f>B479</f>
        <v>8.3899075325234501E-4</v>
      </c>
    </row>
    <row r="173" spans="2:9">
      <c r="C173" s="26"/>
      <c r="D173" s="33" t="s">
        <v>133</v>
      </c>
      <c r="E173" s="28"/>
      <c r="F173" s="26"/>
      <c r="H173" s="25">
        <f>B478</f>
        <v>4.6337524758036899E-4</v>
      </c>
    </row>
    <row r="174" spans="2:9">
      <c r="C174" s="26"/>
      <c r="D174" s="33" t="s">
        <v>134</v>
      </c>
      <c r="E174" s="28"/>
      <c r="F174" s="26"/>
      <c r="H174" s="25">
        <f>B470</f>
        <v>2.4622324151349502E-4</v>
      </c>
    </row>
    <row r="175" spans="2:9">
      <c r="C175" s="26" t="s">
        <v>138</v>
      </c>
      <c r="D175" s="26"/>
      <c r="E175" s="28">
        <f>G175*E170</f>
        <v>13.304687500000011</v>
      </c>
      <c r="F175" s="19">
        <f>E175*(365.25/7)</f>
        <v>694.21958705357201</v>
      </c>
      <c r="G175" s="19">
        <v>0.81874999999999998</v>
      </c>
      <c r="I175" s="19">
        <f>F175*H176</f>
        <v>6.1732254839961843E-2</v>
      </c>
    </row>
    <row r="176" spans="2:9">
      <c r="C176" s="26"/>
      <c r="D176" s="33" t="s">
        <v>139</v>
      </c>
      <c r="E176" s="28"/>
      <c r="F176" s="26"/>
      <c r="H176" s="25">
        <f>B555</f>
        <v>8.8923239838230102E-5</v>
      </c>
    </row>
    <row r="177" spans="1:9" s="26" customFormat="1">
      <c r="B177" s="26" t="s">
        <v>23</v>
      </c>
      <c r="E177" s="32">
        <f>E21</f>
        <v>24.7</v>
      </c>
      <c r="F177" s="26">
        <f>E177*(365.25/7)</f>
        <v>1288.8107142857143</v>
      </c>
      <c r="G177" s="26">
        <v>0.99595141700404854</v>
      </c>
      <c r="H177" s="27"/>
      <c r="I177" s="26">
        <f>SUM(I178,I180,I182,I184)</f>
        <v>9.1167814946441258E-2</v>
      </c>
    </row>
    <row r="178" spans="1:9">
      <c r="A178" s="34"/>
      <c r="C178" s="26" t="s">
        <v>140</v>
      </c>
      <c r="D178" s="26"/>
      <c r="E178" s="28">
        <f>G178*E177</f>
        <v>2.2000000000000002</v>
      </c>
      <c r="F178" s="19">
        <f>E178*(365.25/7)</f>
        <v>114.79285714285716</v>
      </c>
      <c r="G178" s="19">
        <v>8.9068825910931182E-2</v>
      </c>
      <c r="I178" s="19">
        <f>F178*H179</f>
        <v>1.3813001826748515E-2</v>
      </c>
    </row>
    <row r="179" spans="1:9">
      <c r="D179" s="33" t="s">
        <v>140</v>
      </c>
      <c r="E179" s="28"/>
      <c r="H179" s="25">
        <f>B489</f>
        <v>1.2032980248552E-4</v>
      </c>
    </row>
    <row r="180" spans="1:9">
      <c r="C180" s="26" t="s">
        <v>141</v>
      </c>
      <c r="D180" s="26"/>
      <c r="E180" s="28">
        <f>G180*E177</f>
        <v>1</v>
      </c>
      <c r="F180" s="19">
        <f>E180*(365.25/7)</f>
        <v>52.178571428571431</v>
      </c>
      <c r="G180" s="19">
        <v>4.048582995951417E-2</v>
      </c>
      <c r="I180" s="19">
        <f>F180*H181</f>
        <v>8.3241111529531921E-3</v>
      </c>
    </row>
    <row r="181" spans="1:9">
      <c r="D181" s="33" t="s">
        <v>142</v>
      </c>
      <c r="E181" s="28"/>
      <c r="H181" s="25">
        <f>B491</f>
        <v>1.5953121990601601E-4</v>
      </c>
    </row>
    <row r="182" spans="1:9">
      <c r="C182" s="26" t="s">
        <v>143</v>
      </c>
      <c r="D182" s="26"/>
      <c r="E182" s="28">
        <f>G182*E177</f>
        <v>21.4</v>
      </c>
      <c r="F182" s="19">
        <f>E182*(365.25/7)</f>
        <v>1116.6214285714286</v>
      </c>
      <c r="G182" s="19">
        <v>0.8663967611336032</v>
      </c>
      <c r="I182" s="19">
        <f>F182*H183</f>
        <v>6.8632926108744455E-2</v>
      </c>
    </row>
    <row r="183" spans="1:9">
      <c r="D183" s="33" t="s">
        <v>144</v>
      </c>
      <c r="E183" s="28"/>
      <c r="F183" s="26"/>
      <c r="H183" s="25">
        <f>B541</f>
        <v>6.1464811934113902E-5</v>
      </c>
    </row>
    <row r="184" spans="1:9">
      <c r="C184" s="26" t="s">
        <v>145</v>
      </c>
      <c r="D184" s="34">
        <f>F177-SUM(F182,F180,F178)</f>
        <v>5.2178571428571558</v>
      </c>
      <c r="E184" s="28" t="s">
        <v>105</v>
      </c>
      <c r="F184" s="19" t="e">
        <f>E184*(365.25/7)</f>
        <v>#VALUE!</v>
      </c>
      <c r="G184" s="19">
        <v>4.0485829959514552E-3</v>
      </c>
      <c r="I184" s="19">
        <f>D184*H185</f>
        <v>3.9777585799509316E-4</v>
      </c>
    </row>
    <row r="185" spans="1:9">
      <c r="D185" s="29" t="s">
        <v>146</v>
      </c>
      <c r="E185" s="28"/>
      <c r="F185" s="26"/>
      <c r="H185" s="25">
        <f>B540</f>
        <v>7.6233566213980704E-5</v>
      </c>
    </row>
    <row r="186" spans="1:9" s="26" customFormat="1">
      <c r="B186" s="26" t="s">
        <v>24</v>
      </c>
      <c r="E186" s="32">
        <f>E22</f>
        <v>36.1</v>
      </c>
      <c r="F186" s="26">
        <f>E186*(365.25/7)</f>
        <v>1883.6464285714287</v>
      </c>
      <c r="G186" s="26">
        <v>0.99722991689750695</v>
      </c>
      <c r="H186" s="27"/>
      <c r="I186" s="26">
        <f>SUM(I187,I189,I191,I193,I195)</f>
        <v>3.1367222530274885</v>
      </c>
    </row>
    <row r="187" spans="1:9">
      <c r="C187" s="26" t="s">
        <v>147</v>
      </c>
      <c r="D187" s="26"/>
      <c r="E187" s="28">
        <f>G187*E186</f>
        <v>31.1</v>
      </c>
      <c r="F187" s="19">
        <f>E187*(365.25/7)</f>
        <v>1622.7535714285716</v>
      </c>
      <c r="G187" s="19">
        <v>0.86149584487534625</v>
      </c>
      <c r="I187" s="19">
        <f>F187*H188</f>
        <v>2.990896185308213</v>
      </c>
    </row>
    <row r="188" spans="1:9">
      <c r="D188" s="33" t="s">
        <v>148</v>
      </c>
      <c r="E188" s="28"/>
      <c r="H188" s="25">
        <f>B486</f>
        <v>1.8430994317117501E-3</v>
      </c>
    </row>
    <row r="189" spans="1:9">
      <c r="C189" s="26" t="s">
        <v>149</v>
      </c>
      <c r="D189" s="26"/>
      <c r="E189" s="28">
        <f>G189*E186</f>
        <v>3.5</v>
      </c>
      <c r="F189" s="19">
        <f>E189*(365.25/7)</f>
        <v>182.625</v>
      </c>
      <c r="G189" s="19">
        <v>9.6952908587257608E-2</v>
      </c>
      <c r="I189" s="19">
        <f>F189*H190</f>
        <v>0.12749656629303555</v>
      </c>
    </row>
    <row r="190" spans="1:9">
      <c r="C190" s="26"/>
      <c r="D190" s="33" t="s">
        <v>150</v>
      </c>
      <c r="E190" s="28"/>
      <c r="H190" s="25">
        <f>B488</f>
        <v>6.9813314876405498E-4</v>
      </c>
    </row>
    <row r="191" spans="1:9">
      <c r="C191" s="26" t="s">
        <v>151</v>
      </c>
      <c r="D191" s="26"/>
      <c r="E191" s="28">
        <f>G191*E186</f>
        <v>1.1000000000000001</v>
      </c>
      <c r="F191" s="19">
        <f>E191*(365.25/7)</f>
        <v>57.396428571428579</v>
      </c>
      <c r="G191" s="19">
        <v>3.0470914127423823E-2</v>
      </c>
      <c r="I191" s="19">
        <f>F191*H192</f>
        <v>1.4576958335096018E-2</v>
      </c>
    </row>
    <row r="192" spans="1:9">
      <c r="C192" s="26"/>
      <c r="D192" s="33" t="s">
        <v>152</v>
      </c>
      <c r="E192" s="28"/>
      <c r="H192" s="25">
        <f>B459</f>
        <v>2.53969779965583E-4</v>
      </c>
    </row>
    <row r="193" spans="1:9">
      <c r="C193" s="26" t="s">
        <v>153</v>
      </c>
      <c r="D193" s="34">
        <f>F186-SUM(F187,F189,F191,F195)</f>
        <v>5.2178571428571558</v>
      </c>
      <c r="E193" s="28" t="s">
        <v>105</v>
      </c>
      <c r="F193" s="19" t="e">
        <f>E193*(365.25/7)</f>
        <v>#VALUE!</v>
      </c>
      <c r="G193" s="19">
        <v>2.7700831024930483E-3</v>
      </c>
      <c r="I193" s="19">
        <f>D193*H194</f>
        <v>9.3813577278603752E-4</v>
      </c>
    </row>
    <row r="194" spans="1:9">
      <c r="C194" s="26"/>
      <c r="D194" s="33" t="s">
        <v>154</v>
      </c>
      <c r="E194" s="28"/>
      <c r="H194" s="25">
        <f>B473</f>
        <v>1.7979330347713199E-4</v>
      </c>
    </row>
    <row r="195" spans="1:9">
      <c r="C195" s="26" t="s">
        <v>155</v>
      </c>
      <c r="D195" s="26"/>
      <c r="E195" s="28">
        <f>G195*E186</f>
        <v>0.3</v>
      </c>
      <c r="F195" s="19">
        <f>E195*(365.25/7)</f>
        <v>15.653571428571428</v>
      </c>
      <c r="G195" s="19">
        <v>8.3102493074792231E-3</v>
      </c>
      <c r="I195" s="19">
        <f>F195*H196</f>
        <v>2.8144073183581056E-3</v>
      </c>
    </row>
    <row r="196" spans="1:9">
      <c r="C196" s="26"/>
      <c r="D196" s="33" t="s">
        <v>154</v>
      </c>
      <c r="E196" s="28"/>
      <c r="H196" s="25">
        <f>B473</f>
        <v>1.7979330347713199E-4</v>
      </c>
    </row>
    <row r="197" spans="1:9" s="26" customFormat="1">
      <c r="B197" s="26" t="s">
        <v>25</v>
      </c>
      <c r="D197" s="26" t="s">
        <v>136</v>
      </c>
      <c r="E197" s="32">
        <f>(E200-SUM(E157,E161,E177,E186))/2</f>
        <v>16.250000000000014</v>
      </c>
      <c r="F197" s="26">
        <f>E197*(365.25/7)</f>
        <v>847.90178571428646</v>
      </c>
      <c r="G197" s="26">
        <v>1</v>
      </c>
      <c r="H197" s="27"/>
      <c r="I197" s="26">
        <f>F197*H199</f>
        <v>4.2920851686168042E-2</v>
      </c>
    </row>
    <row r="198" spans="1:9">
      <c r="C198" s="26" t="s">
        <v>25</v>
      </c>
      <c r="D198" s="26"/>
      <c r="E198" s="28" t="s">
        <v>105</v>
      </c>
      <c r="F198" s="26" t="e">
        <f>E198*(365.25/7)</f>
        <v>#VALUE!</v>
      </c>
      <c r="G198" s="19">
        <v>1</v>
      </c>
    </row>
    <row r="199" spans="1:9">
      <c r="C199" s="26"/>
      <c r="D199" s="33" t="s">
        <v>156</v>
      </c>
      <c r="E199" s="28"/>
      <c r="F199" s="26"/>
      <c r="H199" s="25">
        <f>B532</f>
        <v>5.0620074646983798E-5</v>
      </c>
    </row>
    <row r="200" spans="1:9" s="30" customFormat="1">
      <c r="A200" s="30" t="s">
        <v>157</v>
      </c>
      <c r="E200" s="35">
        <f>E17</f>
        <v>212.9</v>
      </c>
      <c r="F200" s="30">
        <f>E200*(365.25/7)</f>
        <v>11108.817857142858</v>
      </c>
      <c r="H200" s="31"/>
      <c r="I200" s="30">
        <f>SUM(I161,I170,I157,I177,I186,I197)</f>
        <v>4.174658317559186</v>
      </c>
    </row>
    <row r="201" spans="1:9">
      <c r="C201" s="26"/>
      <c r="D201" s="26"/>
      <c r="E201" s="28"/>
      <c r="F201" s="26"/>
    </row>
    <row r="202" spans="1:9" s="26" customFormat="1">
      <c r="A202" s="26" t="s">
        <v>26</v>
      </c>
      <c r="E202" s="28"/>
      <c r="H202" s="27"/>
    </row>
    <row r="203" spans="1:9" s="26" customFormat="1">
      <c r="B203" s="26" t="s">
        <v>158</v>
      </c>
      <c r="E203" s="32">
        <f>E25</f>
        <v>18.399999999999999</v>
      </c>
      <c r="F203" s="26">
        <f>E203*(365.25/7)</f>
        <v>960.08571428571429</v>
      </c>
      <c r="G203" s="26">
        <v>0.97826086956521752</v>
      </c>
      <c r="H203" s="27"/>
      <c r="I203" s="26">
        <f>SUM(I204,I206,I208)</f>
        <v>0.16786084818140456</v>
      </c>
    </row>
    <row r="204" spans="1:9">
      <c r="A204" s="19"/>
      <c r="C204" s="26" t="s">
        <v>159</v>
      </c>
      <c r="D204" s="26"/>
      <c r="E204" s="28">
        <f>G204*E203</f>
        <v>15.600000000000001</v>
      </c>
      <c r="F204" s="19">
        <f>E204*(365.25/7)</f>
        <v>813.98571428571438</v>
      </c>
      <c r="G204" s="19">
        <v>0.84782608695652184</v>
      </c>
      <c r="I204" s="19">
        <f>F204*H205</f>
        <v>0.14122992267661671</v>
      </c>
    </row>
    <row r="205" spans="1:9">
      <c r="A205" s="19"/>
      <c r="C205" s="26"/>
      <c r="D205" s="33" t="s">
        <v>160</v>
      </c>
      <c r="E205" s="28"/>
      <c r="H205" s="25">
        <f>B484</f>
        <v>1.73504178510735E-4</v>
      </c>
    </row>
    <row r="206" spans="1:9">
      <c r="A206" s="19"/>
      <c r="C206" s="26" t="s">
        <v>161</v>
      </c>
      <c r="D206" s="26"/>
      <c r="E206" s="28">
        <f>G206*E203</f>
        <v>2.4</v>
      </c>
      <c r="F206" s="19">
        <f>E206*(365.25/7)</f>
        <v>125.22857142857143</v>
      </c>
      <c r="G206" s="19">
        <v>0.13043478260869565</v>
      </c>
      <c r="I206" s="19">
        <f>F206*H207</f>
        <v>2.4774970456164221E-2</v>
      </c>
    </row>
    <row r="207" spans="1:9">
      <c r="A207" s="19"/>
      <c r="C207" s="26"/>
      <c r="D207" s="33" t="s">
        <v>125</v>
      </c>
      <c r="E207" s="28"/>
      <c r="H207" s="25">
        <f>B468</f>
        <v>1.9783800273003599E-4</v>
      </c>
    </row>
    <row r="208" spans="1:9">
      <c r="A208" s="19"/>
      <c r="C208" s="26" t="s">
        <v>162</v>
      </c>
      <c r="D208" s="26">
        <f>F203-SUM(F204,F206)</f>
        <v>20.87142857142851</v>
      </c>
      <c r="E208" s="28" t="s">
        <v>105</v>
      </c>
      <c r="F208" s="19" t="e">
        <f>E208*(365.25/7)</f>
        <v>#VALUE!</v>
      </c>
      <c r="G208" s="19">
        <v>2.1739130434782483E-2</v>
      </c>
      <c r="I208" s="19">
        <f>D208*H209</f>
        <v>1.8559550486236256E-3</v>
      </c>
    </row>
    <row r="209" spans="1:9">
      <c r="A209" s="19"/>
      <c r="C209" s="26"/>
      <c r="D209" s="33" t="s">
        <v>139</v>
      </c>
      <c r="E209" s="28"/>
      <c r="H209" s="25">
        <f>B555</f>
        <v>8.8923239838230102E-5</v>
      </c>
    </row>
    <row r="210" spans="1:9" s="26" customFormat="1">
      <c r="B210" s="26" t="s">
        <v>28</v>
      </c>
      <c r="E210" s="32">
        <f>E234-SUM(E203,E213,E220,E223,E227)</f>
        <v>4.5</v>
      </c>
      <c r="F210" s="26">
        <f>E210*(365.25/7)</f>
        <v>234.80357142857144</v>
      </c>
      <c r="G210" s="26">
        <v>1</v>
      </c>
      <c r="H210" s="27"/>
      <c r="I210" s="26">
        <f>F211*H212</f>
        <v>4.6453069605307921E-2</v>
      </c>
    </row>
    <row r="211" spans="1:9">
      <c r="A211" s="19"/>
      <c r="C211" s="26" t="s">
        <v>28</v>
      </c>
      <c r="D211" s="26"/>
      <c r="E211" s="28">
        <f>G211*E210</f>
        <v>4.5</v>
      </c>
      <c r="F211" s="19">
        <f>E211*(365.25/7)</f>
        <v>234.80357142857144</v>
      </c>
      <c r="G211" s="19">
        <v>1</v>
      </c>
    </row>
    <row r="212" spans="1:9">
      <c r="A212" s="19"/>
      <c r="C212" s="26"/>
      <c r="D212" s="33" t="s">
        <v>125</v>
      </c>
      <c r="E212" s="28"/>
      <c r="H212" s="25">
        <f>B468</f>
        <v>1.9783800273003599E-4</v>
      </c>
    </row>
    <row r="213" spans="1:9" s="26" customFormat="1">
      <c r="B213" s="26" t="s">
        <v>29</v>
      </c>
      <c r="E213" s="32">
        <f>E27</f>
        <v>10.8</v>
      </c>
      <c r="F213" s="26">
        <f>E213*(365.25/7)</f>
        <v>563.52857142857147</v>
      </c>
      <c r="G213" s="26">
        <v>1</v>
      </c>
      <c r="H213" s="27"/>
      <c r="I213" s="26">
        <f>SUM(I214,I215,I217)</f>
        <v>7.1707517821744907E-2</v>
      </c>
    </row>
    <row r="214" spans="1:9">
      <c r="A214" s="19"/>
      <c r="C214" s="26" t="s">
        <v>163</v>
      </c>
      <c r="D214" s="26"/>
      <c r="E214" s="28">
        <f>G214*E213</f>
        <v>9</v>
      </c>
      <c r="F214" s="19">
        <f>E214*(365.25/7)</f>
        <v>469.60714285714289</v>
      </c>
      <c r="G214" s="19">
        <v>0.83333333333333326</v>
      </c>
      <c r="I214" s="19">
        <f>F214*H216</f>
        <v>6.2130825210215422E-2</v>
      </c>
    </row>
    <row r="215" spans="1:9">
      <c r="A215" s="19"/>
      <c r="C215" s="26" t="s">
        <v>164</v>
      </c>
      <c r="D215" s="26"/>
      <c r="E215" s="28">
        <f>G215*E213</f>
        <v>0.9</v>
      </c>
      <c r="F215" s="19">
        <f>E215*(365.25/7)</f>
        <v>46.960714285714289</v>
      </c>
      <c r="G215" s="19">
        <v>8.3333333333333329E-2</v>
      </c>
      <c r="I215" s="19">
        <f>F215*H216</f>
        <v>6.2130825210215419E-3</v>
      </c>
    </row>
    <row r="216" spans="1:9">
      <c r="A216" s="19"/>
      <c r="C216" s="26"/>
      <c r="D216" s="33" t="s">
        <v>165</v>
      </c>
      <c r="E216" s="28"/>
      <c r="H216" s="25">
        <f>B482</f>
        <v>1.32303833438743E-4</v>
      </c>
    </row>
    <row r="217" spans="1:9">
      <c r="A217" s="19"/>
      <c r="C217" s="26" t="s">
        <v>166</v>
      </c>
      <c r="D217" s="26"/>
      <c r="E217" s="28">
        <f>G217*E213</f>
        <v>0.9</v>
      </c>
      <c r="F217" s="19">
        <f>E217*(365.25/7)</f>
        <v>46.960714285714289</v>
      </c>
      <c r="G217" s="19">
        <v>8.3333333333333329E-2</v>
      </c>
      <c r="I217" s="19">
        <f>F217*AVERAGE(H218:H219)</f>
        <v>3.3636100905079318E-3</v>
      </c>
    </row>
    <row r="218" spans="1:9">
      <c r="A218" s="19"/>
      <c r="C218" s="26"/>
      <c r="D218" s="33" t="s">
        <v>139</v>
      </c>
      <c r="E218" s="28"/>
      <c r="H218" s="25">
        <f>B555</f>
        <v>8.8923239838230102E-5</v>
      </c>
    </row>
    <row r="219" spans="1:9">
      <c r="A219" s="19"/>
      <c r="C219" s="26"/>
      <c r="D219" s="33" t="s">
        <v>167</v>
      </c>
      <c r="E219" s="28"/>
      <c r="H219" s="25">
        <f>B528</f>
        <v>5.4328844022477301E-5</v>
      </c>
    </row>
    <row r="220" spans="1:9" s="26" customFormat="1">
      <c r="B220" s="26" t="s">
        <v>168</v>
      </c>
      <c r="E220" s="32">
        <f>E28</f>
        <v>2.8</v>
      </c>
      <c r="F220" s="26">
        <f>E220*(365.25/7)</f>
        <v>146.1</v>
      </c>
      <c r="G220" s="26">
        <v>1</v>
      </c>
      <c r="H220" s="27"/>
      <c r="I220" s="26">
        <f>F220*H222</f>
        <v>2.1365733445115158E-2</v>
      </c>
    </row>
    <row r="221" spans="1:9">
      <c r="A221" s="19"/>
      <c r="C221" s="26" t="s">
        <v>168</v>
      </c>
      <c r="D221" s="26"/>
      <c r="E221" s="28">
        <f>G221*E220</f>
        <v>2.8</v>
      </c>
      <c r="F221" s="19">
        <f>E221*(365.25/7)</f>
        <v>146.1</v>
      </c>
      <c r="G221" s="19">
        <v>1</v>
      </c>
    </row>
    <row r="222" spans="1:9">
      <c r="A222" s="19"/>
      <c r="D222" s="6" t="s">
        <v>169</v>
      </c>
      <c r="E222" s="28"/>
      <c r="H222" s="25">
        <f>B485</f>
        <v>1.4624047532590801E-4</v>
      </c>
    </row>
    <row r="223" spans="1:9" s="26" customFormat="1">
      <c r="B223" s="26" t="s">
        <v>31</v>
      </c>
      <c r="E223" s="32">
        <f>E29</f>
        <v>4.8</v>
      </c>
      <c r="F223" s="26">
        <f>E223*(365.25/7)</f>
        <v>250.45714285714286</v>
      </c>
      <c r="G223" s="26">
        <v>1</v>
      </c>
      <c r="H223" s="27"/>
      <c r="I223" s="26">
        <f>SUM(I224:I225)</f>
        <v>3.6626971620197415E-2</v>
      </c>
    </row>
    <row r="224" spans="1:9">
      <c r="A224" s="19"/>
      <c r="C224" s="26" t="s">
        <v>170</v>
      </c>
      <c r="D224" s="26"/>
      <c r="E224" s="28">
        <f>G224*E223</f>
        <v>2.2999999999999998</v>
      </c>
      <c r="F224" s="19">
        <f>E224*(365.25/7)</f>
        <v>120.01071428571429</v>
      </c>
      <c r="G224" s="19">
        <v>0.47916666666666663</v>
      </c>
      <c r="I224" s="19">
        <f>F224*H226</f>
        <v>1.7550423901344595E-2</v>
      </c>
    </row>
    <row r="225" spans="1:9">
      <c r="A225" s="19"/>
      <c r="C225" s="26" t="s">
        <v>171</v>
      </c>
      <c r="D225" s="26"/>
      <c r="E225" s="28">
        <f>G225*E223</f>
        <v>2.5</v>
      </c>
      <c r="F225" s="19">
        <f>E225*(365.25/7)</f>
        <v>130.44642857142858</v>
      </c>
      <c r="G225" s="19">
        <v>0.52083333333333337</v>
      </c>
      <c r="I225" s="19">
        <f>F225*H226</f>
        <v>1.9076547718852824E-2</v>
      </c>
    </row>
    <row r="226" spans="1:9">
      <c r="A226" s="19"/>
      <c r="D226" s="6" t="s">
        <v>169</v>
      </c>
      <c r="E226" s="28"/>
      <c r="H226" s="25">
        <f>B485</f>
        <v>1.4624047532590801E-4</v>
      </c>
    </row>
    <row r="227" spans="1:9" s="26" customFormat="1">
      <c r="B227" s="26" t="s">
        <v>32</v>
      </c>
      <c r="E227" s="32">
        <f>E30</f>
        <v>8.5</v>
      </c>
      <c r="F227" s="26">
        <f>E227*(365.25/7)</f>
        <v>443.51785714285717</v>
      </c>
      <c r="G227" s="26">
        <v>0.9882352941176471</v>
      </c>
      <c r="H227" s="27"/>
      <c r="I227" s="26">
        <f>SUM(I228,I231)</f>
        <v>5.2430155118135285E-2</v>
      </c>
    </row>
    <row r="228" spans="1:9">
      <c r="A228" s="19"/>
      <c r="C228" s="26" t="s">
        <v>172</v>
      </c>
      <c r="D228" s="26"/>
      <c r="E228" s="28">
        <f>G228*E227</f>
        <v>6.2000000000000011</v>
      </c>
      <c r="F228" s="19">
        <f>E228*(365.25/7)</f>
        <v>323.50714285714292</v>
      </c>
      <c r="G228" s="19">
        <v>0.72941176470588243</v>
      </c>
      <c r="I228" s="19">
        <f>F228*AVERAGE(H229:H230)</f>
        <v>4.4933260268383034E-2</v>
      </c>
    </row>
    <row r="229" spans="1:9">
      <c r="A229" s="19"/>
      <c r="C229" s="6"/>
      <c r="D229" s="6" t="s">
        <v>169</v>
      </c>
      <c r="E229" s="28"/>
      <c r="H229" s="25">
        <f>B485</f>
        <v>1.4624047532590801E-4</v>
      </c>
    </row>
    <row r="230" spans="1:9">
      <c r="A230" s="19"/>
      <c r="C230" s="36"/>
      <c r="D230" s="36" t="s">
        <v>173</v>
      </c>
      <c r="E230" s="28"/>
      <c r="H230" s="25">
        <f>B476</f>
        <v>1.3154789046745599E-4</v>
      </c>
    </row>
    <row r="231" spans="1:9">
      <c r="A231" s="19"/>
      <c r="C231" s="26" t="s">
        <v>174</v>
      </c>
      <c r="D231" s="26"/>
      <c r="E231" s="28">
        <f>G231*E227</f>
        <v>2.2000000000000002</v>
      </c>
      <c r="F231" s="19">
        <f>E231*(365.25/7)</f>
        <v>114.79285714285716</v>
      </c>
      <c r="G231" s="19">
        <v>0.25882352941176473</v>
      </c>
      <c r="I231" s="19">
        <f>F231*AVERAGE(H232:H233)</f>
        <v>7.4968948497522551E-3</v>
      </c>
    </row>
    <row r="232" spans="1:9">
      <c r="A232" s="19"/>
      <c r="D232" s="37" t="s">
        <v>146</v>
      </c>
      <c r="E232" s="28"/>
      <c r="H232" s="25">
        <f>B540</f>
        <v>7.6233566213980704E-5</v>
      </c>
    </row>
    <row r="233" spans="1:9">
      <c r="A233" s="19"/>
      <c r="D233" s="6" t="s">
        <v>175</v>
      </c>
      <c r="E233" s="28"/>
      <c r="H233" s="25">
        <f>B556</f>
        <v>5.4382484929733503E-5</v>
      </c>
    </row>
    <row r="234" spans="1:9" s="30" customFormat="1">
      <c r="A234" s="30" t="s">
        <v>176</v>
      </c>
      <c r="E234" s="35">
        <f>E24</f>
        <v>49.8</v>
      </c>
      <c r="F234" s="30">
        <f>E234*(365.25/7)</f>
        <v>2598.4928571428572</v>
      </c>
      <c r="H234" s="31"/>
      <c r="I234" s="30">
        <f>SUM(I227,I220,I213,I210,I203,I223)</f>
        <v>0.39644429579190527</v>
      </c>
    </row>
    <row r="235" spans="1:9">
      <c r="C235" s="26"/>
      <c r="D235" s="26"/>
      <c r="F235" s="26"/>
    </row>
    <row r="236" spans="1:9" s="26" customFormat="1">
      <c r="A236" s="26" t="s">
        <v>33</v>
      </c>
      <c r="H236" s="27"/>
    </row>
    <row r="237" spans="1:9" s="26" customFormat="1">
      <c r="B237" s="26" t="s">
        <v>34</v>
      </c>
      <c r="E237" s="26">
        <f>E32</f>
        <v>7.4</v>
      </c>
      <c r="F237" s="26">
        <f>E237*(365.25/7)</f>
        <v>386.12142857142862</v>
      </c>
      <c r="G237" s="26">
        <v>0.98648648648648651</v>
      </c>
      <c r="H237" s="27"/>
      <c r="I237" s="26">
        <f>SUM(I238,I239,I241)</f>
        <v>5.0154394122136382E-2</v>
      </c>
    </row>
    <row r="238" spans="1:9">
      <c r="C238" s="26" t="s">
        <v>177</v>
      </c>
      <c r="D238" s="26"/>
      <c r="E238" s="19">
        <f>G238*E237</f>
        <v>5.9</v>
      </c>
      <c r="F238" s="19">
        <f>E238*(365.25/7)</f>
        <v>307.85357142857146</v>
      </c>
      <c r="G238" s="19">
        <v>0.79729729729729726</v>
      </c>
      <c r="I238" s="19">
        <f>F238*H240</f>
        <v>4.0497487894300854E-2</v>
      </c>
    </row>
    <row r="239" spans="1:9">
      <c r="C239" s="26" t="s">
        <v>178</v>
      </c>
      <c r="D239" s="26"/>
      <c r="E239" s="19">
        <f>G239*E237</f>
        <v>0.2</v>
      </c>
      <c r="F239" s="19">
        <f>E239*(365.25/7)</f>
        <v>10.435714285714287</v>
      </c>
      <c r="G239" s="19">
        <v>2.7027027027027029E-2</v>
      </c>
      <c r="I239" s="19">
        <f>F239*H240</f>
        <v>1.3727961998068088E-3</v>
      </c>
    </row>
    <row r="240" spans="1:9">
      <c r="C240" s="26"/>
      <c r="D240" s="36" t="s">
        <v>173</v>
      </c>
      <c r="H240" s="25">
        <f>B476</f>
        <v>1.3154789046745599E-4</v>
      </c>
    </row>
    <row r="241" spans="1:9">
      <c r="C241" s="26" t="s">
        <v>179</v>
      </c>
      <c r="D241" s="26"/>
      <c r="E241" s="19">
        <f>G241*E237</f>
        <v>1.2</v>
      </c>
      <c r="F241" s="19">
        <f>E241*(365.25/7)</f>
        <v>62.614285714285714</v>
      </c>
      <c r="G241" s="19">
        <v>0.16216216216216214</v>
      </c>
      <c r="I241" s="19">
        <f>F241*H242</f>
        <v>8.2841100280287225E-3</v>
      </c>
    </row>
    <row r="242" spans="1:9">
      <c r="C242" s="26"/>
      <c r="D242" s="33" t="s">
        <v>165</v>
      </c>
      <c r="H242" s="25">
        <f>B482</f>
        <v>1.32303833438743E-4</v>
      </c>
    </row>
    <row r="243" spans="1:9" s="26" customFormat="1">
      <c r="B243" s="26" t="s">
        <v>35</v>
      </c>
      <c r="D243" s="26" t="s">
        <v>136</v>
      </c>
      <c r="E243" s="26">
        <f>(E251-E237)/2</f>
        <v>8.1999999999999993</v>
      </c>
      <c r="F243" s="26">
        <f>E243*(365.25/7)</f>
        <v>427.8642857142857</v>
      </c>
      <c r="G243" s="26">
        <v>0.96129032258064506</v>
      </c>
      <c r="H243" s="27"/>
      <c r="I243" s="26">
        <f>SUM(I244,I245,I246)</f>
        <v>1.8167113810378402E-2</v>
      </c>
    </row>
    <row r="244" spans="1:9">
      <c r="C244" s="26" t="s">
        <v>180</v>
      </c>
      <c r="D244" s="26"/>
      <c r="E244" s="19">
        <f>G244*E243</f>
        <v>5.5548387096774183</v>
      </c>
      <c r="F244" s="19">
        <f>E244*(365.25/7)</f>
        <v>289.84354838709675</v>
      </c>
      <c r="G244" s="19">
        <v>0.67741935483870963</v>
      </c>
      <c r="I244" s="19">
        <f>F244*H247</f>
        <v>1.2386668507076185E-2</v>
      </c>
    </row>
    <row r="245" spans="1:9">
      <c r="C245" s="26" t="s">
        <v>181</v>
      </c>
      <c r="D245" s="26"/>
      <c r="E245" s="19">
        <f>G245*E243</f>
        <v>2.3277419354838709</v>
      </c>
      <c r="F245" s="19">
        <f>E245*(365.25/7)</f>
        <v>121.45824884792627</v>
      </c>
      <c r="G245" s="19">
        <v>0.28387096774193549</v>
      </c>
      <c r="I245" s="19">
        <f>F245*H247</f>
        <v>5.1906039458224015E-3</v>
      </c>
    </row>
    <row r="246" spans="1:9">
      <c r="C246" s="26" t="s">
        <v>182</v>
      </c>
      <c r="D246" s="26"/>
      <c r="E246" s="19">
        <f>G246*E243</f>
        <v>0.26451612903225802</v>
      </c>
      <c r="F246" s="19">
        <f>E246*(365.25/7)</f>
        <v>13.802073732718892</v>
      </c>
      <c r="G246" s="19">
        <v>3.2258064516129031E-2</v>
      </c>
      <c r="I246" s="19">
        <f>F246*H247</f>
        <v>5.8984135747981823E-4</v>
      </c>
    </row>
    <row r="247" spans="1:9">
      <c r="C247" s="26"/>
      <c r="D247" s="36" t="s">
        <v>183</v>
      </c>
      <c r="H247" s="25">
        <f>B550</f>
        <v>4.2735705438346799E-5</v>
      </c>
    </row>
    <row r="248" spans="1:9" s="26" customFormat="1">
      <c r="B248" s="26" t="s">
        <v>36</v>
      </c>
      <c r="D248" s="26" t="s">
        <v>136</v>
      </c>
      <c r="E248" s="26">
        <f>(E251-E237)/2</f>
        <v>8.1999999999999993</v>
      </c>
      <c r="F248" s="19">
        <f>E248*(365.25/7)</f>
        <v>427.8642857142857</v>
      </c>
      <c r="G248" s="26">
        <v>1</v>
      </c>
      <c r="H248" s="27"/>
      <c r="I248" s="26">
        <f>F248*H250</f>
        <v>2.8067046582604453E-2</v>
      </c>
    </row>
    <row r="249" spans="1:9">
      <c r="C249" s="26" t="s">
        <v>36</v>
      </c>
      <c r="D249" s="26"/>
      <c r="E249" s="19" t="s">
        <v>105</v>
      </c>
      <c r="F249" s="19" t="e">
        <f>E249*(365.25/7)</f>
        <v>#VALUE!</v>
      </c>
      <c r="G249" s="19">
        <v>1</v>
      </c>
    </row>
    <row r="250" spans="1:9">
      <c r="C250" s="26"/>
      <c r="D250" s="19" t="s">
        <v>184</v>
      </c>
      <c r="H250" s="25">
        <f>B549</f>
        <v>6.5598012079341302E-5</v>
      </c>
    </row>
    <row r="251" spans="1:9" s="30" customFormat="1">
      <c r="A251" s="30" t="s">
        <v>185</v>
      </c>
      <c r="E251" s="30">
        <f>E31</f>
        <v>23.8</v>
      </c>
      <c r="F251" s="30">
        <f>E251*(365.25/7)</f>
        <v>1241.8500000000001</v>
      </c>
      <c r="H251" s="31"/>
      <c r="I251" s="30">
        <f>SUM(I248,I243,I237)</f>
        <v>9.638855451511924E-2</v>
      </c>
    </row>
    <row r="252" spans="1:9">
      <c r="C252" s="26"/>
      <c r="D252" s="26"/>
      <c r="F252" s="26"/>
    </row>
    <row r="253" spans="1:9" s="26" customFormat="1">
      <c r="A253" s="26" t="s">
        <v>37</v>
      </c>
      <c r="H253" s="27"/>
    </row>
    <row r="254" spans="1:9" s="26" customFormat="1">
      <c r="B254" s="26" t="s">
        <v>38</v>
      </c>
      <c r="E254" s="26">
        <f>E36</f>
        <v>49.7</v>
      </c>
      <c r="F254" s="26">
        <f>E254*(365.25/7)</f>
        <v>2593.2750000000001</v>
      </c>
      <c r="G254" s="26">
        <v>0.96780684104627757</v>
      </c>
      <c r="H254" s="27"/>
      <c r="I254" s="26">
        <f>F254*H259</f>
        <v>0.25678971851398436</v>
      </c>
    </row>
    <row r="255" spans="1:9">
      <c r="C255" s="26" t="s">
        <v>186</v>
      </c>
      <c r="D255" s="26"/>
      <c r="E255" s="19">
        <f>G255*E254</f>
        <v>10.8</v>
      </c>
      <c r="F255" s="19">
        <f>E255*(365.25/7)</f>
        <v>563.52857142857147</v>
      </c>
      <c r="G255" s="19">
        <v>0.21730382293762576</v>
      </c>
    </row>
    <row r="256" spans="1:9">
      <c r="C256" s="26" t="s">
        <v>187</v>
      </c>
      <c r="D256" s="26"/>
      <c r="E256" s="19">
        <f>G256*E254</f>
        <v>36.6</v>
      </c>
      <c r="F256" s="19">
        <f>E256*(365.25/7)</f>
        <v>1909.7357142857145</v>
      </c>
      <c r="G256" s="19">
        <v>0.73641851106639833</v>
      </c>
    </row>
    <row r="257" spans="1:9">
      <c r="C257" s="26" t="s">
        <v>188</v>
      </c>
      <c r="D257" s="26"/>
      <c r="E257" s="19" t="s">
        <v>105</v>
      </c>
      <c r="F257" s="19" t="e">
        <f>E257*(365.25/7)</f>
        <v>#VALUE!</v>
      </c>
      <c r="G257" s="19">
        <v>3.2193158953722434E-2</v>
      </c>
    </row>
    <row r="258" spans="1:9">
      <c r="C258" s="26" t="s">
        <v>189</v>
      </c>
      <c r="D258" s="26"/>
      <c r="E258" s="19">
        <f>G258*E254</f>
        <v>0.7</v>
      </c>
      <c r="F258" s="19">
        <f>E258*(365.25/7)</f>
        <v>36.524999999999999</v>
      </c>
      <c r="G258" s="19">
        <v>1.408450704225352E-2</v>
      </c>
    </row>
    <row r="259" spans="1:9">
      <c r="C259" s="26"/>
      <c r="D259" s="33" t="s">
        <v>190</v>
      </c>
      <c r="H259" s="25">
        <f>B481</f>
        <v>9.9021399008583497E-5</v>
      </c>
    </row>
    <row r="260" spans="1:9" s="26" customFormat="1">
      <c r="B260" s="26" t="s">
        <v>39</v>
      </c>
      <c r="E260" s="26">
        <f>E37</f>
        <v>69.099999999999994</v>
      </c>
      <c r="F260" s="26">
        <f>E260*(365.25/7)</f>
        <v>3605.5392857142856</v>
      </c>
      <c r="G260" s="26">
        <v>1</v>
      </c>
      <c r="H260" s="27"/>
      <c r="I260" s="26">
        <f>SUM(I261,I263,I265,I267,I269)</f>
        <v>3.8730136486643274</v>
      </c>
    </row>
    <row r="261" spans="1:9">
      <c r="C261" s="26" t="s">
        <v>191</v>
      </c>
      <c r="D261" s="26"/>
      <c r="E261" s="19">
        <f>G261*E260</f>
        <v>6.3</v>
      </c>
      <c r="F261" s="19">
        <f>E261*(365.25/7)</f>
        <v>328.72500000000002</v>
      </c>
      <c r="G261" s="19">
        <v>9.1172214182344433E-2</v>
      </c>
      <c r="I261" s="19">
        <f>F261*H262</f>
        <v>3.2550809389096609E-2</v>
      </c>
    </row>
    <row r="262" spans="1:9">
      <c r="C262" s="26"/>
      <c r="D262" s="33" t="s">
        <v>190</v>
      </c>
      <c r="H262" s="25">
        <f>B481</f>
        <v>9.9021399008583497E-5</v>
      </c>
    </row>
    <row r="263" spans="1:9">
      <c r="C263" s="26" t="s">
        <v>192</v>
      </c>
      <c r="D263" s="26"/>
      <c r="E263" s="19">
        <f>G263*E260</f>
        <v>38.4</v>
      </c>
      <c r="F263" s="19">
        <f>E263*(365.25/7)</f>
        <v>2003.6571428571428</v>
      </c>
      <c r="G263" s="19">
        <v>0.55571635311143275</v>
      </c>
      <c r="I263" s="19">
        <f>F263*H264</f>
        <v>3.6333178997015927</v>
      </c>
    </row>
    <row r="264" spans="1:9">
      <c r="C264" s="26"/>
      <c r="D264" s="19" t="s">
        <v>193</v>
      </c>
      <c r="H264" s="25">
        <f>B511</f>
        <v>1.81334312242693E-3</v>
      </c>
    </row>
    <row r="265" spans="1:9">
      <c r="C265" s="26" t="s">
        <v>194</v>
      </c>
      <c r="D265" s="26"/>
      <c r="E265" s="19">
        <f>G265*E260</f>
        <v>3.8</v>
      </c>
      <c r="F265" s="19">
        <f>E265*(365.25/7)</f>
        <v>198.27857142857144</v>
      </c>
      <c r="G265" s="19">
        <v>5.4992764109985527E-2</v>
      </c>
      <c r="I265" s="19">
        <f>F265*H266</f>
        <v>3.5649159365869335E-2</v>
      </c>
    </row>
    <row r="266" spans="1:9">
      <c r="A266" s="19"/>
      <c r="C266" s="26"/>
      <c r="D266" s="36" t="s">
        <v>154</v>
      </c>
      <c r="H266" s="25">
        <f>B473</f>
        <v>1.7979330347713199E-4</v>
      </c>
    </row>
    <row r="267" spans="1:9">
      <c r="A267" s="19"/>
      <c r="C267" s="26" t="s">
        <v>195</v>
      </c>
      <c r="D267" s="26"/>
      <c r="E267" s="19">
        <f>G267*E260</f>
        <v>9.3000000000000007</v>
      </c>
      <c r="F267" s="19">
        <f>E267*(365.25/7)</f>
        <v>485.26071428571436</v>
      </c>
      <c r="G267" s="19">
        <v>0.13458755426917512</v>
      </c>
      <c r="I267" s="19">
        <f>F267*H268</f>
        <v>4.3150954880499429E-2</v>
      </c>
    </row>
    <row r="268" spans="1:9">
      <c r="A268" s="19"/>
      <c r="C268" s="26"/>
      <c r="D268" s="36" t="s">
        <v>139</v>
      </c>
      <c r="H268" s="25">
        <f>B555</f>
        <v>8.8923239838230102E-5</v>
      </c>
    </row>
    <row r="269" spans="1:9">
      <c r="A269" s="19"/>
      <c r="C269" s="26" t="s">
        <v>196</v>
      </c>
      <c r="D269" s="26"/>
      <c r="E269" s="19">
        <f>G269*E260</f>
        <v>11.3</v>
      </c>
      <c r="F269" s="19">
        <f>E269*(365.25/7)</f>
        <v>589.61785714285725</v>
      </c>
      <c r="G269" s="19">
        <v>0.16353111432706224</v>
      </c>
      <c r="I269" s="19">
        <f>F269*H270</f>
        <v>0.12834482532726935</v>
      </c>
    </row>
    <row r="270" spans="1:9">
      <c r="A270" s="19"/>
      <c r="C270" s="26"/>
      <c r="D270" s="36" t="s">
        <v>197</v>
      </c>
      <c r="H270" s="25">
        <f>B516</f>
        <v>2.1767459002886499E-4</v>
      </c>
    </row>
    <row r="271" spans="1:9" s="26" customFormat="1">
      <c r="B271" s="26" t="s">
        <v>40</v>
      </c>
      <c r="E271" s="26">
        <f>E38</f>
        <v>21.2</v>
      </c>
      <c r="F271" s="26">
        <f>E271*(365.25/7)</f>
        <v>1106.1857142857143</v>
      </c>
      <c r="G271" s="26">
        <v>1.0047169811320757</v>
      </c>
      <c r="H271" s="27"/>
      <c r="I271" s="26">
        <f>SUM(I272,I274,I276,I278,I280,I282,I287)</f>
        <v>0.98506971832203438</v>
      </c>
    </row>
    <row r="272" spans="1:9">
      <c r="A272" s="19"/>
      <c r="C272" s="26" t="s">
        <v>198</v>
      </c>
      <c r="D272" s="26"/>
      <c r="E272" s="19">
        <f>G272*E271</f>
        <v>0.5</v>
      </c>
      <c r="F272" s="19">
        <f>E272*(365.25/7)</f>
        <v>26.089285714285715</v>
      </c>
      <c r="G272" s="19">
        <v>2.358490566037736E-2</v>
      </c>
      <c r="I272" s="19">
        <f>F272*H273</f>
        <v>4.303580011089158E-2</v>
      </c>
    </row>
    <row r="273" spans="1:9">
      <c r="A273" s="19"/>
      <c r="C273" s="26"/>
      <c r="D273" s="6" t="s">
        <v>199</v>
      </c>
      <c r="H273" s="25">
        <f>B512</f>
        <v>1.6495583889185E-3</v>
      </c>
    </row>
    <row r="274" spans="1:9">
      <c r="A274" s="19"/>
      <c r="C274" s="26" t="s">
        <v>200</v>
      </c>
      <c r="D274" s="26"/>
      <c r="E274" s="19">
        <f>G274*E271</f>
        <v>3.4</v>
      </c>
      <c r="F274" s="19">
        <f>E274*(365.25/7)</f>
        <v>177.40714285714287</v>
      </c>
      <c r="G274" s="19">
        <v>0.16037735849056603</v>
      </c>
      <c r="I274" s="19">
        <f>F274*H275</f>
        <v>0.32170002236941186</v>
      </c>
    </row>
    <row r="275" spans="1:9">
      <c r="A275" s="19"/>
      <c r="C275" s="26"/>
      <c r="D275" s="33" t="s">
        <v>193</v>
      </c>
      <c r="H275" s="25">
        <f>B511</f>
        <v>1.81334312242693E-3</v>
      </c>
    </row>
    <row r="276" spans="1:9">
      <c r="A276" s="19"/>
      <c r="C276" s="26" t="s">
        <v>201</v>
      </c>
      <c r="D276" s="26"/>
      <c r="E276" s="19">
        <f>G276*E271</f>
        <v>1.9</v>
      </c>
      <c r="F276" s="19">
        <f>E276*(365.25/7)</f>
        <v>99.13928571428572</v>
      </c>
      <c r="G276" s="19">
        <v>8.9622641509433956E-2</v>
      </c>
      <c r="I276" s="19">
        <f>F276*H277</f>
        <v>8.03900919719856E-2</v>
      </c>
    </row>
    <row r="277" spans="1:9">
      <c r="A277" s="19"/>
      <c r="C277" s="26"/>
      <c r="D277" s="6" t="s">
        <v>202</v>
      </c>
      <c r="H277" s="25">
        <f>B514</f>
        <v>8.1088028214834705E-4</v>
      </c>
    </row>
    <row r="278" spans="1:9">
      <c r="A278" s="19"/>
      <c r="C278" s="26" t="s">
        <v>203</v>
      </c>
      <c r="D278" s="26"/>
      <c r="E278" s="19">
        <f>G278*E271</f>
        <v>11.5</v>
      </c>
      <c r="F278" s="19">
        <f>E278*(365.25/7)</f>
        <v>600.05357142857144</v>
      </c>
      <c r="G278" s="19">
        <v>0.54245283018867929</v>
      </c>
      <c r="I278" s="19">
        <f>F278*H279</f>
        <v>0.48657160930412335</v>
      </c>
    </row>
    <row r="279" spans="1:9">
      <c r="A279" s="19"/>
      <c r="C279" s="26"/>
      <c r="D279" s="6" t="s">
        <v>202</v>
      </c>
      <c r="H279" s="25">
        <f>B514</f>
        <v>8.1088028214834705E-4</v>
      </c>
    </row>
    <row r="280" spans="1:9">
      <c r="A280" s="19"/>
      <c r="C280" s="26" t="s">
        <v>204</v>
      </c>
      <c r="D280" s="26"/>
      <c r="E280" s="19">
        <f>G280*E271</f>
        <v>0.5</v>
      </c>
      <c r="F280" s="19">
        <f>E280*(365.25/7)</f>
        <v>26.089285714285715</v>
      </c>
      <c r="G280" s="19">
        <v>2.358490566037736E-2</v>
      </c>
      <c r="I280" s="19">
        <f>F280*H281</f>
        <v>1.3619372561600427E-2</v>
      </c>
    </row>
    <row r="281" spans="1:9">
      <c r="A281" s="19"/>
      <c r="C281" s="26"/>
      <c r="D281" s="6" t="s">
        <v>205</v>
      </c>
      <c r="H281" s="25">
        <f>B513</f>
        <v>5.2202933843232299E-4</v>
      </c>
    </row>
    <row r="282" spans="1:9">
      <c r="C282" s="26" t="s">
        <v>206</v>
      </c>
      <c r="D282" s="26"/>
      <c r="E282" s="19" t="s">
        <v>105</v>
      </c>
      <c r="F282" s="19" t="e">
        <f>E282*(365.25/7)</f>
        <v>#VALUE!</v>
      </c>
      <c r="G282" s="19">
        <v>-4.7169811320757482E-3</v>
      </c>
      <c r="I282" s="19">
        <v>0</v>
      </c>
    </row>
    <row r="283" spans="1:9">
      <c r="C283" s="26"/>
      <c r="D283" s="4" t="s">
        <v>193</v>
      </c>
    </row>
    <row r="284" spans="1:9">
      <c r="C284" s="26"/>
      <c r="D284" s="4" t="s">
        <v>199</v>
      </c>
    </row>
    <row r="285" spans="1:9">
      <c r="C285" s="26"/>
      <c r="D285" s="4" t="s">
        <v>205</v>
      </c>
    </row>
    <row r="286" spans="1:9">
      <c r="C286" s="26"/>
      <c r="D286" s="4" t="s">
        <v>202</v>
      </c>
    </row>
    <row r="287" spans="1:9">
      <c r="C287" s="26" t="s">
        <v>207</v>
      </c>
      <c r="D287" s="26"/>
      <c r="E287" s="19">
        <f>G287*E271</f>
        <v>3.5000000000000004</v>
      </c>
      <c r="F287" s="19">
        <f>E287*(365.25/7)</f>
        <v>182.62500000000003</v>
      </c>
      <c r="G287" s="19">
        <v>0.16509433962264153</v>
      </c>
      <c r="I287" s="19">
        <f>F287*H288</f>
        <v>3.9752822004021478E-2</v>
      </c>
    </row>
    <row r="288" spans="1:9">
      <c r="C288" s="26"/>
      <c r="D288" s="36" t="s">
        <v>197</v>
      </c>
      <c r="H288" s="25">
        <f>B516</f>
        <v>2.1767459002886499E-4</v>
      </c>
    </row>
    <row r="289" spans="1:9" s="30" customFormat="1">
      <c r="A289" s="30" t="s">
        <v>208</v>
      </c>
      <c r="E289" s="30">
        <f>E35</f>
        <v>140.1</v>
      </c>
      <c r="F289" s="30">
        <f>E289*(365.25/7)</f>
        <v>7310.2178571428567</v>
      </c>
      <c r="H289" s="31"/>
      <c r="I289" s="30">
        <f>SUM(I254,I260,I271)</f>
        <v>5.1148730855003457</v>
      </c>
    </row>
    <row r="290" spans="1:9">
      <c r="C290" s="26"/>
      <c r="D290" s="26"/>
      <c r="F290" s="26"/>
    </row>
    <row r="291" spans="1:9" s="26" customFormat="1">
      <c r="A291" s="26" t="s">
        <v>41</v>
      </c>
      <c r="H291" s="27"/>
    </row>
    <row r="292" spans="1:9" s="26" customFormat="1">
      <c r="B292" s="26" t="s">
        <v>42</v>
      </c>
      <c r="E292" s="26">
        <f>E40</f>
        <v>1.4</v>
      </c>
      <c r="F292" s="26">
        <f>E292*(365.25/7)</f>
        <v>73.05</v>
      </c>
      <c r="G292" s="26">
        <v>1</v>
      </c>
      <c r="H292" s="27"/>
      <c r="I292" s="26">
        <f>F292*H294</f>
        <v>1.5804075705561325E-2</v>
      </c>
    </row>
    <row r="293" spans="1:9">
      <c r="C293" s="26" t="s">
        <v>42</v>
      </c>
      <c r="D293" s="26"/>
      <c r="E293" s="19">
        <f>G293*E292</f>
        <v>1.4</v>
      </c>
      <c r="F293" s="19">
        <f>E293*(365.25/7)</f>
        <v>73.05</v>
      </c>
      <c r="G293" s="19">
        <v>1</v>
      </c>
    </row>
    <row r="294" spans="1:9">
      <c r="C294" s="26"/>
      <c r="D294" s="6" t="s">
        <v>209</v>
      </c>
      <c r="H294" s="25">
        <f>B515</f>
        <v>2.1634600555183199E-4</v>
      </c>
    </row>
    <row r="295" spans="1:9" s="26" customFormat="1">
      <c r="B295" s="26" t="s">
        <v>43</v>
      </c>
      <c r="D295" s="26" t="s">
        <v>136</v>
      </c>
      <c r="E295" s="26">
        <f>E301-SUM(E298,E292)</f>
        <v>1.0000000000000036</v>
      </c>
      <c r="F295" s="26">
        <f>E295*(365.25/7)</f>
        <v>52.178571428571615</v>
      </c>
      <c r="G295" s="26">
        <v>1</v>
      </c>
      <c r="H295" s="27"/>
      <c r="I295" s="26">
        <f>F295*H297</f>
        <v>6.903425023357293E-3</v>
      </c>
    </row>
    <row r="296" spans="1:9">
      <c r="C296" s="26" t="s">
        <v>43</v>
      </c>
      <c r="D296" s="26"/>
      <c r="E296" s="19">
        <f>G296*E295</f>
        <v>1.0000000000000036</v>
      </c>
      <c r="F296" s="19">
        <f>E296*(365.25/7)</f>
        <v>52.178571428571615</v>
      </c>
      <c r="G296" s="19">
        <v>1</v>
      </c>
    </row>
    <row r="297" spans="1:9">
      <c r="C297" s="26"/>
      <c r="D297" s="36" t="s">
        <v>165</v>
      </c>
      <c r="H297" s="25">
        <f>B482</f>
        <v>1.32303833438743E-4</v>
      </c>
    </row>
    <row r="298" spans="1:9" s="26" customFormat="1">
      <c r="B298" s="26" t="s">
        <v>44</v>
      </c>
      <c r="E298" s="26">
        <f>E42</f>
        <v>28.2</v>
      </c>
      <c r="F298" s="26">
        <f>E298*(365.25/7)</f>
        <v>1471.4357142857143</v>
      </c>
      <c r="G298" s="26">
        <v>1</v>
      </c>
      <c r="H298" s="27"/>
      <c r="I298" s="26">
        <f>F298*H300</f>
        <v>5.288172703631297E-2</v>
      </c>
    </row>
    <row r="299" spans="1:9">
      <c r="C299" s="26" t="s">
        <v>44</v>
      </c>
      <c r="D299" s="26"/>
      <c r="E299" s="19">
        <f>G299*E298</f>
        <v>28.2</v>
      </c>
      <c r="F299" s="19">
        <f>E299*(365.25/7)</f>
        <v>1471.4357142857143</v>
      </c>
      <c r="G299" s="19">
        <v>1</v>
      </c>
    </row>
    <row r="300" spans="1:9">
      <c r="C300" s="26"/>
      <c r="D300" s="36" t="s">
        <v>210</v>
      </c>
      <c r="H300" s="25">
        <f>B521</f>
        <v>3.59388633311674E-5</v>
      </c>
    </row>
    <row r="301" spans="1:9" s="30" customFormat="1">
      <c r="A301" s="30" t="s">
        <v>211</v>
      </c>
      <c r="E301" s="30">
        <f>E39</f>
        <v>30.6</v>
      </c>
      <c r="F301" s="30">
        <f>E301*(365.25/7)</f>
        <v>1596.6642857142858</v>
      </c>
      <c r="H301" s="31"/>
      <c r="I301" s="30">
        <f>SUM(I292,I295,I298)</f>
        <v>7.5589227765231581E-2</v>
      </c>
    </row>
    <row r="302" spans="1:9">
      <c r="C302" s="26"/>
      <c r="D302" s="26"/>
      <c r="F302" s="26"/>
    </row>
    <row r="303" spans="1:9" s="26" customFormat="1">
      <c r="A303" s="26" t="s">
        <v>45</v>
      </c>
      <c r="H303" s="27"/>
    </row>
    <row r="304" spans="1:9" s="26" customFormat="1">
      <c r="B304" s="26" t="s">
        <v>46</v>
      </c>
      <c r="E304" s="26">
        <f>E44</f>
        <v>14.2</v>
      </c>
      <c r="F304" s="26">
        <f>E304*(365.25/7)</f>
        <v>740.93571428571431</v>
      </c>
      <c r="G304" s="26">
        <v>1.0000000000000002</v>
      </c>
      <c r="H304" s="27"/>
      <c r="I304" s="26">
        <f>SUM(I305,I306,I307,I309)</f>
        <v>9.7349574111133749E-2</v>
      </c>
    </row>
    <row r="305" spans="1:9">
      <c r="C305" s="26" t="s">
        <v>212</v>
      </c>
      <c r="D305" s="26"/>
      <c r="E305" s="19">
        <f>G305*E304</f>
        <v>7.1999999999999993</v>
      </c>
      <c r="F305" s="19">
        <f>E305*(365.25/7)</f>
        <v>375.68571428571425</v>
      </c>
      <c r="G305" s="19">
        <v>0.50704225352112675</v>
      </c>
      <c r="I305" s="19">
        <f>F305*H308</f>
        <v>4.9704660168172328E-2</v>
      </c>
    </row>
    <row r="306" spans="1:9">
      <c r="C306" s="26" t="s">
        <v>213</v>
      </c>
      <c r="D306" s="26"/>
      <c r="E306" s="19">
        <f>G306*E304</f>
        <v>3.7000000000000006</v>
      </c>
      <c r="F306" s="19">
        <f>E306*(365.25/7)</f>
        <v>193.06071428571431</v>
      </c>
      <c r="G306" s="19">
        <v>0.26056338028169018</v>
      </c>
      <c r="I306" s="19">
        <f>F306*H308</f>
        <v>2.5542672586421896E-2</v>
      </c>
    </row>
    <row r="307" spans="1:9">
      <c r="C307" s="26" t="s">
        <v>214</v>
      </c>
      <c r="D307" s="26"/>
      <c r="E307" s="19">
        <f>G307*E304</f>
        <v>3</v>
      </c>
      <c r="F307" s="19">
        <f>E307*(365.25/7)</f>
        <v>156.53571428571428</v>
      </c>
      <c r="G307" s="19">
        <v>0.21126760563380284</v>
      </c>
      <c r="I307" s="19">
        <f>F307*H308</f>
        <v>2.0710275070071806E-2</v>
      </c>
    </row>
    <row r="308" spans="1:9">
      <c r="C308" s="26"/>
      <c r="D308" s="36" t="s">
        <v>165</v>
      </c>
      <c r="H308" s="25">
        <f>B482</f>
        <v>1.32303833438743E-4</v>
      </c>
    </row>
    <row r="309" spans="1:9">
      <c r="C309" s="26" t="s">
        <v>215</v>
      </c>
      <c r="D309" s="26"/>
      <c r="E309" s="19">
        <f>G309*E304</f>
        <v>0.3</v>
      </c>
      <c r="F309" s="19">
        <f>E309*(365.25/7)</f>
        <v>15.653571428571428</v>
      </c>
      <c r="G309" s="19">
        <v>2.1126760563380281E-2</v>
      </c>
      <c r="I309" s="19">
        <f>F309*H310</f>
        <v>1.3919662864677234E-3</v>
      </c>
    </row>
    <row r="310" spans="1:9">
      <c r="C310" s="26"/>
      <c r="D310" s="36" t="s">
        <v>139</v>
      </c>
      <c r="H310" s="25">
        <f>B555</f>
        <v>8.8923239838230102E-5</v>
      </c>
    </row>
    <row r="311" spans="1:9" s="26" customFormat="1">
      <c r="B311" s="26" t="s">
        <v>47</v>
      </c>
      <c r="E311" s="26">
        <f>(E346-SUM(E343,E337,E331,E322,E314,E304))/2</f>
        <v>6.6000000000000014</v>
      </c>
      <c r="F311" s="26">
        <f>E311*(365.25/7)</f>
        <v>344.37857142857149</v>
      </c>
      <c r="G311" s="26">
        <v>1</v>
      </c>
      <c r="H311" s="27"/>
      <c r="I311" s="26">
        <f>E311*H313</f>
        <v>9.6518713715099309E-4</v>
      </c>
    </row>
    <row r="312" spans="1:9">
      <c r="C312" s="26" t="s">
        <v>47</v>
      </c>
      <c r="D312" s="26"/>
      <c r="E312" s="19" t="s">
        <v>105</v>
      </c>
      <c r="F312" s="19" t="e">
        <f>E312*(365.25/7)</f>
        <v>#VALUE!</v>
      </c>
      <c r="G312" s="19">
        <v>1</v>
      </c>
    </row>
    <row r="313" spans="1:9">
      <c r="C313" s="36"/>
      <c r="D313" s="36" t="s">
        <v>169</v>
      </c>
      <c r="H313" s="25">
        <f>B485</f>
        <v>1.4624047532590801E-4</v>
      </c>
    </row>
    <row r="314" spans="1:9" s="26" customFormat="1">
      <c r="B314" s="26" t="s">
        <v>48</v>
      </c>
      <c r="E314" s="26">
        <f>E46</f>
        <v>19.899999999999999</v>
      </c>
      <c r="F314" s="26">
        <f>E314*(365.25/7)</f>
        <v>1038.3535714285713</v>
      </c>
      <c r="G314" s="26">
        <v>1.0050251256281406</v>
      </c>
      <c r="H314" s="27"/>
      <c r="I314" s="26">
        <f>SUM(I315,I316,I318,I320)</f>
        <v>0.23075930843848849</v>
      </c>
    </row>
    <row r="315" spans="1:9">
      <c r="A315" s="19"/>
      <c r="C315" s="26" t="s">
        <v>216</v>
      </c>
      <c r="D315" s="26"/>
      <c r="E315" s="19">
        <f>G315*E314</f>
        <v>4.2</v>
      </c>
      <c r="F315" s="19">
        <f>E315*(365.25/7)</f>
        <v>219.15</v>
      </c>
      <c r="G315" s="19">
        <v>0.21105527638190957</v>
      </c>
      <c r="I315" s="19">
        <f>F315*H317</f>
        <v>3.204860016767274E-2</v>
      </c>
    </row>
    <row r="316" spans="1:9">
      <c r="A316" s="19"/>
      <c r="C316" s="26" t="s">
        <v>217</v>
      </c>
      <c r="D316" s="26"/>
      <c r="E316" s="19">
        <f>G316*E314</f>
        <v>4.5</v>
      </c>
      <c r="F316" s="19">
        <f>E316*(365.25/7)</f>
        <v>234.80357142857144</v>
      </c>
      <c r="G316" s="19">
        <v>0.22613065326633167</v>
      </c>
      <c r="I316" s="19">
        <f>F316*H317</f>
        <v>3.4337785893935081E-2</v>
      </c>
    </row>
    <row r="317" spans="1:9">
      <c r="A317" s="19"/>
      <c r="D317" s="36" t="s">
        <v>169</v>
      </c>
      <c r="H317" s="25">
        <f>B485</f>
        <v>1.4624047532590801E-4</v>
      </c>
    </row>
    <row r="318" spans="1:9">
      <c r="A318" s="19"/>
      <c r="C318" s="26" t="s">
        <v>218</v>
      </c>
      <c r="D318" s="26"/>
      <c r="E318" s="19">
        <f>G318*E314</f>
        <v>5.6</v>
      </c>
      <c r="F318" s="19">
        <f>E318*(365.25/7)</f>
        <v>292.2</v>
      </c>
      <c r="G318" s="19">
        <v>0.28140703517587939</v>
      </c>
      <c r="I318" s="19">
        <f>F318*H319</f>
        <v>0.12087839357789625</v>
      </c>
    </row>
    <row r="319" spans="1:9">
      <c r="A319" s="19"/>
      <c r="D319" s="6" t="s">
        <v>219</v>
      </c>
      <c r="H319" s="25">
        <f>B475</f>
        <v>4.1368375625563399E-4</v>
      </c>
    </row>
    <row r="320" spans="1:9">
      <c r="A320" s="19"/>
      <c r="C320" s="26" t="s">
        <v>220</v>
      </c>
      <c r="D320" s="26"/>
      <c r="E320" s="19">
        <f>G320*E314</f>
        <v>5.7</v>
      </c>
      <c r="F320" s="19">
        <f>E320*(365.25/7)</f>
        <v>297.41785714285714</v>
      </c>
      <c r="G320" s="19">
        <v>0.28643216080402012</v>
      </c>
      <c r="I320" s="19">
        <f>F320*H321</f>
        <v>4.3494528798984432E-2</v>
      </c>
    </row>
    <row r="321" spans="1:9">
      <c r="A321" s="19"/>
      <c r="C321" s="36"/>
      <c r="D321" s="36" t="s">
        <v>169</v>
      </c>
      <c r="H321" s="25">
        <f>B485</f>
        <v>1.4624047532590801E-4</v>
      </c>
    </row>
    <row r="322" spans="1:9" s="26" customFormat="1">
      <c r="B322" s="26" t="s">
        <v>49</v>
      </c>
      <c r="E322" s="26">
        <f>E47</f>
        <v>32.9</v>
      </c>
      <c r="F322" s="26">
        <f>E322*(365.25/7)</f>
        <v>1716.675</v>
      </c>
      <c r="G322" s="26">
        <v>1.0000000000000002</v>
      </c>
      <c r="H322" s="27"/>
      <c r="I322" s="26">
        <f>SUM(I323,I325,I327,I329)</f>
        <v>0.12569204900195358</v>
      </c>
    </row>
    <row r="323" spans="1:9">
      <c r="A323" s="19"/>
      <c r="C323" s="26" t="s">
        <v>221</v>
      </c>
      <c r="D323" s="26"/>
      <c r="E323" s="19">
        <f>G323*E322</f>
        <v>9.1</v>
      </c>
      <c r="F323" s="19">
        <f>E323*(365.25/7)</f>
        <v>474.82499999999999</v>
      </c>
      <c r="G323" s="19">
        <v>0.27659574468085107</v>
      </c>
      <c r="I323" s="19">
        <f>F323*H324</f>
        <v>5.2282469526742155E-2</v>
      </c>
    </row>
    <row r="324" spans="1:9">
      <c r="A324" s="19"/>
      <c r="D324" s="6" t="s">
        <v>222</v>
      </c>
      <c r="H324" s="25">
        <f>B553</f>
        <v>1.10108923343847E-4</v>
      </c>
    </row>
    <row r="325" spans="1:9">
      <c r="A325" s="19"/>
      <c r="C325" s="26" t="s">
        <v>223</v>
      </c>
      <c r="D325" s="26"/>
      <c r="E325" s="19">
        <f>G325*E322</f>
        <v>17</v>
      </c>
      <c r="F325" s="19">
        <f>E325*(365.25/7)</f>
        <v>887.03571428571433</v>
      </c>
      <c r="G325" s="19">
        <v>0.51671732522796354</v>
      </c>
      <c r="I325" s="19">
        <f>F325*H326</f>
        <v>5.71401104781721E-2</v>
      </c>
    </row>
    <row r="326" spans="1:9">
      <c r="A326" s="19"/>
      <c r="D326" s="6" t="s">
        <v>224</v>
      </c>
      <c r="H326" s="25">
        <f>B552</f>
        <v>6.4416922067432405E-5</v>
      </c>
    </row>
    <row r="327" spans="1:9">
      <c r="A327" s="19"/>
      <c r="C327" s="26" t="s">
        <v>225</v>
      </c>
      <c r="D327" s="26"/>
      <c r="E327" s="19">
        <f>G327*E322</f>
        <v>2.2999999999999998</v>
      </c>
      <c r="F327" s="19">
        <f>E327*(365.25/7)</f>
        <v>120.01071428571429</v>
      </c>
      <c r="G327" s="19">
        <v>6.9908814589665649E-2</v>
      </c>
      <c r="I327" s="19">
        <f>F327*H328</f>
        <v>6.3024868420657326E-3</v>
      </c>
    </row>
    <row r="328" spans="1:9">
      <c r="A328" s="19"/>
      <c r="D328" s="6" t="s">
        <v>226</v>
      </c>
      <c r="H328" s="25">
        <f>B536</f>
        <v>5.2516034752206799E-5</v>
      </c>
    </row>
    <row r="329" spans="1:9">
      <c r="A329" s="19"/>
      <c r="C329" s="26" t="s">
        <v>227</v>
      </c>
      <c r="D329" s="26"/>
      <c r="E329" s="19">
        <f>G329*E322</f>
        <v>4.5</v>
      </c>
      <c r="F329" s="19">
        <f>E329*(365.25/7)</f>
        <v>234.80357142857144</v>
      </c>
      <c r="G329" s="19">
        <v>0.13677811550151978</v>
      </c>
      <c r="I329" s="19">
        <f>F329*H330</f>
        <v>9.9669821549736009E-3</v>
      </c>
    </row>
    <row r="330" spans="1:9">
      <c r="A330" s="19"/>
      <c r="D330" s="6" t="s">
        <v>228</v>
      </c>
      <c r="H330" s="25">
        <f>B554</f>
        <v>4.2448171015173903E-5</v>
      </c>
    </row>
    <row r="331" spans="1:9" s="26" customFormat="1">
      <c r="B331" s="26" t="s">
        <v>229</v>
      </c>
      <c r="E331" s="26">
        <f>E48</f>
        <v>10.199999999999999</v>
      </c>
      <c r="F331" s="26">
        <f>E331*(365.25/7)</f>
        <v>532.22142857142853</v>
      </c>
      <c r="G331" s="26">
        <v>1.0098039215686276</v>
      </c>
      <c r="H331" s="27"/>
      <c r="I331" s="26">
        <f>SUM(I332:I334,I335)</f>
        <v>0.21165032157764074</v>
      </c>
    </row>
    <row r="332" spans="1:9">
      <c r="A332" s="19"/>
      <c r="C332" s="26" t="s">
        <v>230</v>
      </c>
      <c r="D332" s="26"/>
      <c r="E332" s="19">
        <f>G332*E331</f>
        <v>3.3</v>
      </c>
      <c r="F332" s="19">
        <f>E332*(365.25/7)</f>
        <v>172.18928571428572</v>
      </c>
      <c r="G332" s="19">
        <v>0.3235294117647059</v>
      </c>
      <c r="I332" s="19">
        <f>F332*$H$336</f>
        <v>6.7810297204486836E-2</v>
      </c>
    </row>
    <row r="333" spans="1:9">
      <c r="A333" s="19"/>
      <c r="C333" s="26" t="s">
        <v>231</v>
      </c>
      <c r="D333" s="26"/>
      <c r="E333" s="19">
        <f>G333*E331</f>
        <v>3.3</v>
      </c>
      <c r="F333" s="19">
        <f>E333*(365.25/7)</f>
        <v>172.18928571428572</v>
      </c>
      <c r="G333" s="19">
        <v>0.3235294117647059</v>
      </c>
      <c r="I333" s="19">
        <f>F333*$H$336</f>
        <v>6.7810297204486836E-2</v>
      </c>
    </row>
    <row r="334" spans="1:9">
      <c r="A334" s="19"/>
      <c r="C334" s="26" t="s">
        <v>232</v>
      </c>
      <c r="D334" s="26"/>
      <c r="E334" s="19">
        <f>G334*E331</f>
        <v>1.1000000000000001</v>
      </c>
      <c r="F334" s="19">
        <f>E334*(365.25/7)</f>
        <v>57.396428571428579</v>
      </c>
      <c r="G334" s="19">
        <v>0.10784313725490198</v>
      </c>
      <c r="I334" s="19">
        <f>F334*$H$336</f>
        <v>2.2603432401495614E-2</v>
      </c>
    </row>
    <row r="335" spans="1:9">
      <c r="A335" s="19"/>
      <c r="C335" s="26" t="s">
        <v>233</v>
      </c>
      <c r="D335" s="26"/>
      <c r="E335" s="19">
        <f>G335*E331</f>
        <v>2.6</v>
      </c>
      <c r="F335" s="19">
        <f>E335*(365.25/7)</f>
        <v>135.66428571428571</v>
      </c>
      <c r="G335" s="19">
        <v>0.25490196078431376</v>
      </c>
      <c r="I335" s="19">
        <f>F335*$H$336</f>
        <v>5.3426294767171444E-2</v>
      </c>
    </row>
    <row r="336" spans="1:9">
      <c r="A336" s="19"/>
      <c r="C336" s="26"/>
      <c r="D336" s="36" t="s">
        <v>234</v>
      </c>
      <c r="H336" s="25">
        <f>B471</f>
        <v>3.9381252395114002E-4</v>
      </c>
    </row>
    <row r="337" spans="1:9" s="26" customFormat="1">
      <c r="B337" s="26" t="s">
        <v>51</v>
      </c>
      <c r="E337" s="26">
        <f>E49</f>
        <v>6.8</v>
      </c>
      <c r="F337" s="26">
        <f>E337*(365.25/7)</f>
        <v>354.81428571428575</v>
      </c>
      <c r="G337" s="26">
        <v>1</v>
      </c>
      <c r="H337" s="27"/>
      <c r="I337" s="26">
        <f>F337*H339</f>
        <v>3.4850955422065059E-2</v>
      </c>
    </row>
    <row r="338" spans="1:9">
      <c r="A338" s="19"/>
      <c r="C338" s="26" t="s">
        <v>51</v>
      </c>
      <c r="D338" s="26"/>
      <c r="E338" s="19">
        <f>G338*E337</f>
        <v>6.8</v>
      </c>
      <c r="F338" s="19">
        <f>E338*(365.25/7)</f>
        <v>354.81428571428575</v>
      </c>
      <c r="G338" s="19">
        <v>1</v>
      </c>
    </row>
    <row r="339" spans="1:9">
      <c r="A339" s="19"/>
      <c r="C339" s="26"/>
      <c r="D339" s="36" t="s">
        <v>235</v>
      </c>
      <c r="H339" s="25">
        <f>B509</f>
        <v>9.8223089726800898E-5</v>
      </c>
    </row>
    <row r="340" spans="1:9" s="26" customFormat="1">
      <c r="B340" s="26" t="s">
        <v>52</v>
      </c>
      <c r="E340" s="26">
        <f>(E346-SUM(E343,E337,E331,E322,E314,E304))/2</f>
        <v>6.6000000000000014</v>
      </c>
      <c r="F340" s="26">
        <f>E340*(365.25/7)</f>
        <v>344.37857142857149</v>
      </c>
      <c r="G340" s="26">
        <v>1</v>
      </c>
      <c r="H340" s="27"/>
      <c r="I340" s="26">
        <f>F340*H342</f>
        <v>3.3825927321416087E-2</v>
      </c>
    </row>
    <row r="341" spans="1:9">
      <c r="A341" s="19"/>
      <c r="C341" s="26" t="s">
        <v>52</v>
      </c>
      <c r="D341" s="26"/>
      <c r="E341" s="19">
        <f>G341*E340</f>
        <v>6.6000000000000014</v>
      </c>
      <c r="F341" s="19">
        <f>E341*(365.25/7)</f>
        <v>344.37857142857149</v>
      </c>
      <c r="G341" s="19">
        <v>1</v>
      </c>
    </row>
    <row r="342" spans="1:9">
      <c r="A342" s="19"/>
      <c r="C342" s="26"/>
      <c r="D342" s="36" t="s">
        <v>235</v>
      </c>
      <c r="H342" s="25">
        <f>B509</f>
        <v>9.8223089726800898E-5</v>
      </c>
    </row>
    <row r="343" spans="1:9" s="26" customFormat="1">
      <c r="B343" s="26" t="s">
        <v>53</v>
      </c>
      <c r="E343" s="26">
        <f>E51</f>
        <v>3.2</v>
      </c>
      <c r="F343" s="26">
        <f>E343*(365.25/7)</f>
        <v>166.97142857142859</v>
      </c>
      <c r="G343" s="26">
        <v>1</v>
      </c>
      <c r="H343" s="27"/>
      <c r="I343" s="26">
        <f>F343*H345</f>
        <v>1.6400449610383557E-2</v>
      </c>
    </row>
    <row r="344" spans="1:9">
      <c r="A344" s="19"/>
      <c r="C344" s="26" t="s">
        <v>53</v>
      </c>
      <c r="D344" s="26"/>
      <c r="E344" s="19">
        <f>G344*E343</f>
        <v>3.2</v>
      </c>
      <c r="F344" s="19">
        <f>E344*(365.25/7)</f>
        <v>166.97142857142859</v>
      </c>
      <c r="G344" s="19">
        <v>1</v>
      </c>
    </row>
    <row r="345" spans="1:9">
      <c r="A345" s="19"/>
      <c r="C345" s="26"/>
      <c r="D345" s="36" t="s">
        <v>235</v>
      </c>
      <c r="H345" s="25">
        <f>B509</f>
        <v>9.8223089726800898E-5</v>
      </c>
    </row>
    <row r="346" spans="1:9" s="30" customFormat="1">
      <c r="A346" s="30" t="s">
        <v>236</v>
      </c>
      <c r="E346" s="30">
        <f>E43</f>
        <v>100.4</v>
      </c>
      <c r="F346" s="30">
        <f>E346*(365.25/7)</f>
        <v>5238.7285714285717</v>
      </c>
      <c r="H346" s="31"/>
      <c r="I346" s="30">
        <f>SUM(I304,I311,I314,I322,I331,I337,I340,I343)</f>
        <v>0.7514937726202322</v>
      </c>
    </row>
    <row r="347" spans="1:9">
      <c r="C347" s="26"/>
      <c r="D347" s="26"/>
      <c r="F347" s="26"/>
    </row>
    <row r="348" spans="1:9" s="26" customFormat="1">
      <c r="A348" s="26" t="s">
        <v>54</v>
      </c>
      <c r="H348" s="27"/>
    </row>
    <row r="349" spans="1:9" s="26" customFormat="1">
      <c r="B349" s="26" t="s">
        <v>237</v>
      </c>
      <c r="E349" s="26">
        <v>0</v>
      </c>
      <c r="F349" s="26">
        <f>E349*(365.25/7)</f>
        <v>0</v>
      </c>
      <c r="G349" s="26">
        <v>1</v>
      </c>
      <c r="H349" s="27"/>
      <c r="I349" s="26">
        <f>F349*H351</f>
        <v>0</v>
      </c>
    </row>
    <row r="350" spans="1:9">
      <c r="C350" s="26" t="s">
        <v>237</v>
      </c>
      <c r="D350" s="26"/>
      <c r="E350" s="19">
        <f>G350*E349</f>
        <v>0</v>
      </c>
      <c r="F350" s="19">
        <f>E350*(365.25/7)</f>
        <v>0</v>
      </c>
      <c r="G350" s="19">
        <v>1</v>
      </c>
    </row>
    <row r="351" spans="1:9">
      <c r="C351" s="26"/>
      <c r="D351" s="36" t="s">
        <v>238</v>
      </c>
      <c r="H351" s="25">
        <f>B545</f>
        <v>3.824755326939E-5</v>
      </c>
    </row>
    <row r="352" spans="1:9" s="26" customFormat="1">
      <c r="B352" s="26" t="s">
        <v>239</v>
      </c>
      <c r="E352" s="26">
        <v>0</v>
      </c>
      <c r="F352" s="26">
        <f>E352*(365.25/7)</f>
        <v>0</v>
      </c>
      <c r="G352" s="26">
        <v>1</v>
      </c>
      <c r="H352" s="27"/>
      <c r="I352" s="26">
        <f>F352*H354</f>
        <v>0</v>
      </c>
    </row>
    <row r="353" spans="1:9">
      <c r="C353" s="26" t="s">
        <v>239</v>
      </c>
      <c r="D353" s="26"/>
      <c r="E353" s="19">
        <f>G353*E352</f>
        <v>0</v>
      </c>
      <c r="F353" s="19">
        <f>E353*(365.25/7)</f>
        <v>0</v>
      </c>
      <c r="G353" s="19">
        <v>1</v>
      </c>
    </row>
    <row r="354" spans="1:9">
      <c r="C354" s="26"/>
      <c r="D354" s="36" t="s">
        <v>240</v>
      </c>
      <c r="H354" s="25">
        <f>B546</f>
        <v>5.6504860152661899E-5</v>
      </c>
    </row>
    <row r="355" spans="1:9" s="26" customFormat="1">
      <c r="B355" s="26" t="s">
        <v>241</v>
      </c>
      <c r="E355" s="26">
        <v>0</v>
      </c>
      <c r="F355" s="26">
        <f>E355*(365.25/7)</f>
        <v>0</v>
      </c>
      <c r="G355" s="26">
        <v>1</v>
      </c>
      <c r="H355" s="27"/>
      <c r="I355" s="26">
        <f>F355*H357</f>
        <v>0</v>
      </c>
    </row>
    <row r="356" spans="1:9">
      <c r="C356" s="26" t="s">
        <v>241</v>
      </c>
      <c r="D356" s="26"/>
      <c r="E356" s="19">
        <f>G356*E355</f>
        <v>0</v>
      </c>
      <c r="F356" s="19">
        <f>E356*(365.25/7)</f>
        <v>0</v>
      </c>
      <c r="G356" s="19">
        <v>1</v>
      </c>
    </row>
    <row r="357" spans="1:9">
      <c r="C357" s="26"/>
      <c r="D357" s="36" t="s">
        <v>242</v>
      </c>
      <c r="H357" s="25">
        <f>B547</f>
        <v>9.3256242008266403E-5</v>
      </c>
    </row>
    <row r="358" spans="1:9" s="26" customFormat="1">
      <c r="B358" s="26" t="s">
        <v>243</v>
      </c>
      <c r="E358" s="26">
        <v>0</v>
      </c>
      <c r="F358" s="26">
        <f>E358*(365.25/7)</f>
        <v>0</v>
      </c>
      <c r="G358" s="26">
        <v>1</v>
      </c>
      <c r="H358" s="27"/>
      <c r="I358" s="26">
        <f>F358*H360</f>
        <v>0</v>
      </c>
    </row>
    <row r="359" spans="1:9">
      <c r="C359" s="26" t="s">
        <v>243</v>
      </c>
      <c r="D359" s="26"/>
      <c r="E359" s="19">
        <f>G359*E358</f>
        <v>0</v>
      </c>
      <c r="F359" s="19">
        <f>E359*(365.25/7)</f>
        <v>0</v>
      </c>
      <c r="G359" s="19">
        <v>1</v>
      </c>
    </row>
    <row r="360" spans="1:9">
      <c r="C360" s="26"/>
      <c r="D360" s="36" t="s">
        <v>244</v>
      </c>
      <c r="H360" s="25">
        <f>B548</f>
        <v>8.2876669036578793E-5</v>
      </c>
    </row>
    <row r="361" spans="1:9" s="30" customFormat="1">
      <c r="A361" s="30" t="s">
        <v>245</v>
      </c>
      <c r="E361" s="30">
        <v>0</v>
      </c>
      <c r="F361" s="30">
        <f>E361*(365.25/7)</f>
        <v>0</v>
      </c>
      <c r="H361" s="38"/>
      <c r="I361" s="39">
        <f>SUM(I349,I352,I355,I358)</f>
        <v>0</v>
      </c>
    </row>
    <row r="362" spans="1:9">
      <c r="C362" s="26"/>
      <c r="D362" s="26"/>
      <c r="F362" s="26"/>
    </row>
    <row r="363" spans="1:9" s="26" customFormat="1">
      <c r="A363" s="26" t="s">
        <v>55</v>
      </c>
      <c r="H363" s="27"/>
    </row>
    <row r="364" spans="1:9" s="26" customFormat="1">
      <c r="B364" s="26" t="s">
        <v>56</v>
      </c>
      <c r="E364" s="26">
        <f>E54</f>
        <v>21</v>
      </c>
      <c r="F364" s="26">
        <f>E364*(365.25/7)</f>
        <v>1095.75</v>
      </c>
      <c r="G364" s="26">
        <v>0.98571428571428577</v>
      </c>
      <c r="H364" s="27"/>
      <c r="I364" s="26">
        <f>SUM(I365,I367,I369)</f>
        <v>6.0809355256451883E-2</v>
      </c>
    </row>
    <row r="365" spans="1:9">
      <c r="C365" s="26" t="s">
        <v>246</v>
      </c>
      <c r="D365" s="26"/>
      <c r="E365" s="19">
        <f>G365*E364</f>
        <v>7.6</v>
      </c>
      <c r="F365" s="19">
        <f>E365*(365.25/7)</f>
        <v>396.55714285714288</v>
      </c>
      <c r="G365" s="19">
        <v>0.3619047619047619</v>
      </c>
      <c r="I365" s="19">
        <f>F365*H366</f>
        <v>2.1565762845206747E-2</v>
      </c>
    </row>
    <row r="366" spans="1:9">
      <c r="C366" s="26"/>
      <c r="D366" s="36" t="s">
        <v>247</v>
      </c>
      <c r="H366" s="25">
        <f>B556</f>
        <v>5.4382484929733503E-5</v>
      </c>
    </row>
    <row r="367" spans="1:9">
      <c r="C367" s="26" t="s">
        <v>248</v>
      </c>
      <c r="D367" s="26">
        <f>F364-SUM(F365,F369)</f>
        <v>15.653571428571468</v>
      </c>
      <c r="E367" s="19" t="s">
        <v>105</v>
      </c>
      <c r="F367" s="26" t="e">
        <f>E367*(365.25/7)</f>
        <v>#VALUE!</v>
      </c>
      <c r="G367" s="19">
        <v>1.4285714285714235E-2</v>
      </c>
      <c r="I367" s="19">
        <f>D367*H368</f>
        <v>2.0710275070071858E-3</v>
      </c>
    </row>
    <row r="368" spans="1:9">
      <c r="C368" s="26"/>
      <c r="D368" s="36" t="s">
        <v>165</v>
      </c>
      <c r="F368" s="26"/>
      <c r="H368" s="25">
        <f>B482</f>
        <v>1.32303833438743E-4</v>
      </c>
    </row>
    <row r="369" spans="1:9">
      <c r="C369" s="26" t="s">
        <v>249</v>
      </c>
      <c r="D369" s="26"/>
      <c r="E369" s="19">
        <f>G369*E364</f>
        <v>13.1</v>
      </c>
      <c r="F369" s="19">
        <f>E369*(365.25/7)</f>
        <v>683.53928571428571</v>
      </c>
      <c r="G369" s="19">
        <v>0.62380952380952381</v>
      </c>
      <c r="I369" s="19">
        <f>F369*H370</f>
        <v>3.7172564904237947E-2</v>
      </c>
    </row>
    <row r="370" spans="1:9">
      <c r="C370" s="26"/>
      <c r="D370" s="33" t="s">
        <v>247</v>
      </c>
      <c r="H370" s="25">
        <f>B556</f>
        <v>5.4382484929733503E-5</v>
      </c>
    </row>
    <row r="371" spans="1:9" s="26" customFormat="1">
      <c r="B371" s="26" t="s">
        <v>57</v>
      </c>
      <c r="E371" s="26" t="s">
        <v>105</v>
      </c>
      <c r="F371" s="26" t="e">
        <f>E371*(365.25/7)</f>
        <v>#VALUE!</v>
      </c>
      <c r="G371" s="26">
        <v>1</v>
      </c>
      <c r="H371" s="27"/>
      <c r="I371" s="26">
        <f>0</f>
        <v>0</v>
      </c>
    </row>
    <row r="372" spans="1:9">
      <c r="C372" s="26" t="s">
        <v>57</v>
      </c>
      <c r="D372" s="26"/>
      <c r="E372" s="19" t="s">
        <v>105</v>
      </c>
      <c r="F372" s="26" t="e">
        <f>E372*(365.25/7)</f>
        <v>#VALUE!</v>
      </c>
      <c r="G372" s="19">
        <v>1</v>
      </c>
    </row>
    <row r="373" spans="1:9" s="26" customFormat="1">
      <c r="B373" s="26" t="s">
        <v>250</v>
      </c>
      <c r="E373" s="26">
        <f>E56</f>
        <v>14.5</v>
      </c>
      <c r="F373" s="26">
        <f>E373*(365.25/7)</f>
        <v>756.58928571428578</v>
      </c>
      <c r="G373" s="26">
        <v>0.99310344827586206</v>
      </c>
      <c r="H373" s="27"/>
      <c r="I373" s="26">
        <f>SUM(I374,I375)</f>
        <v>0.10988091486059226</v>
      </c>
    </row>
    <row r="374" spans="1:9">
      <c r="C374" s="26" t="s">
        <v>251</v>
      </c>
      <c r="D374" s="26"/>
      <c r="E374" s="19">
        <f>G374*E373</f>
        <v>3.1</v>
      </c>
      <c r="F374" s="19">
        <f>E374*(365.25/7)</f>
        <v>161.75357142857143</v>
      </c>
      <c r="G374" s="19">
        <v>0.21379310344827587</v>
      </c>
      <c r="I374" s="19">
        <f>F374*H376</f>
        <v>2.3654919171377499E-2</v>
      </c>
    </row>
    <row r="375" spans="1:9">
      <c r="C375" s="26" t="s">
        <v>252</v>
      </c>
      <c r="D375" s="26"/>
      <c r="E375" s="19">
        <f>G375*E373</f>
        <v>11.3</v>
      </c>
      <c r="F375" s="19">
        <f>E375*(365.25/7)</f>
        <v>589.61785714285725</v>
      </c>
      <c r="G375" s="19">
        <v>0.77931034482758621</v>
      </c>
      <c r="I375" s="19">
        <f>F375*H376</f>
        <v>8.6225995689214768E-2</v>
      </c>
    </row>
    <row r="376" spans="1:9">
      <c r="C376" s="26"/>
      <c r="D376" s="36" t="s">
        <v>169</v>
      </c>
      <c r="H376" s="25">
        <f>B485</f>
        <v>1.4624047532590801E-4</v>
      </c>
      <c r="I376" s="40"/>
    </row>
    <row r="377" spans="1:9" s="26" customFormat="1">
      <c r="B377" s="26" t="s">
        <v>59</v>
      </c>
      <c r="E377" s="26">
        <f>E57</f>
        <v>41.7</v>
      </c>
      <c r="F377" s="26">
        <f>E377*(365.25/7)</f>
        <v>2175.846428571429</v>
      </c>
      <c r="G377" s="26">
        <v>0.99760191846522783</v>
      </c>
      <c r="H377" s="27"/>
      <c r="I377" s="26">
        <f>SUM(I378,I380,I381,I382,I383,I384,I385)</f>
        <v>6.7752332814859498E-2</v>
      </c>
    </row>
    <row r="378" spans="1:9">
      <c r="A378" s="19"/>
      <c r="C378" s="26" t="s">
        <v>253</v>
      </c>
      <c r="D378" s="26"/>
      <c r="E378" s="19">
        <f>G378*E377</f>
        <v>6.9</v>
      </c>
      <c r="F378" s="19">
        <f>E378*(365.25/7)</f>
        <v>360.0321428571429</v>
      </c>
      <c r="G378" s="19">
        <v>0.16546762589928057</v>
      </c>
      <c r="I378" s="19">
        <f>F378*H379</f>
        <v>1.071969722899873E-2</v>
      </c>
    </row>
    <row r="379" spans="1:9">
      <c r="A379" s="19"/>
      <c r="C379" s="26"/>
      <c r="D379" s="6" t="s">
        <v>253</v>
      </c>
      <c r="H379" s="25">
        <f>B524</f>
        <v>2.9774278329510701E-5</v>
      </c>
    </row>
    <row r="380" spans="1:9">
      <c r="A380" s="19"/>
      <c r="C380" s="26" t="s">
        <v>254</v>
      </c>
      <c r="D380" s="26"/>
      <c r="E380" s="19">
        <f>G380*E377</f>
        <v>2.7</v>
      </c>
      <c r="F380" s="19">
        <f t="shared" ref="F380:F385" si="2">E380*(365.25/7)</f>
        <v>140.88214285714287</v>
      </c>
      <c r="G380" s="19">
        <v>6.4748201438848921E-2</v>
      </c>
      <c r="I380" s="19">
        <f>F380*H386</f>
        <v>4.437697869793201E-3</v>
      </c>
    </row>
    <row r="381" spans="1:9">
      <c r="A381" s="19"/>
      <c r="C381" s="26" t="s">
        <v>255</v>
      </c>
      <c r="D381" s="26"/>
      <c r="E381" s="19">
        <f>G381*E377</f>
        <v>2.1</v>
      </c>
      <c r="F381" s="19">
        <f t="shared" si="2"/>
        <v>109.575</v>
      </c>
      <c r="G381" s="19">
        <v>5.0359712230215826E-2</v>
      </c>
      <c r="I381" s="19">
        <f>F381*H386</f>
        <v>3.4515427876169341E-3</v>
      </c>
    </row>
    <row r="382" spans="1:9">
      <c r="A382" s="19"/>
      <c r="C382" s="26" t="s">
        <v>256</v>
      </c>
      <c r="D382" s="26"/>
      <c r="E382" s="19">
        <f>G382*E377</f>
        <v>6.9</v>
      </c>
      <c r="F382" s="19">
        <f t="shared" si="2"/>
        <v>360.0321428571429</v>
      </c>
      <c r="G382" s="19">
        <v>0.16546762589928057</v>
      </c>
      <c r="I382" s="19">
        <f>F382*$H$386</f>
        <v>1.1340783445027071E-2</v>
      </c>
    </row>
    <row r="383" spans="1:9">
      <c r="A383" s="19"/>
      <c r="C383" s="26" t="s">
        <v>257</v>
      </c>
      <c r="D383" s="26"/>
      <c r="E383" s="19">
        <f>G383*E377</f>
        <v>9.1</v>
      </c>
      <c r="F383" s="19">
        <f t="shared" si="2"/>
        <v>474.82499999999999</v>
      </c>
      <c r="G383" s="19">
        <v>0.21822541966426856</v>
      </c>
      <c r="I383" s="19">
        <f>F383*H386</f>
        <v>1.4956685413006715E-2</v>
      </c>
    </row>
    <row r="384" spans="1:9">
      <c r="A384" s="19"/>
      <c r="C384" s="26" t="s">
        <v>258</v>
      </c>
      <c r="D384" s="26"/>
      <c r="E384" s="19">
        <f>G384*E377</f>
        <v>11.3</v>
      </c>
      <c r="F384" s="19">
        <f t="shared" si="2"/>
        <v>589.61785714285725</v>
      </c>
      <c r="G384" s="19">
        <v>0.27098321342925658</v>
      </c>
      <c r="I384" s="19">
        <f>F384*H386</f>
        <v>1.8572587380986362E-2</v>
      </c>
    </row>
    <row r="385" spans="1:9">
      <c r="A385" s="19"/>
      <c r="C385" s="26" t="s">
        <v>259</v>
      </c>
      <c r="D385" s="26"/>
      <c r="E385" s="19">
        <f>G385*E377</f>
        <v>2.6</v>
      </c>
      <c r="F385" s="19">
        <f t="shared" si="2"/>
        <v>135.66428571428571</v>
      </c>
      <c r="G385" s="19">
        <v>6.235011990407674E-2</v>
      </c>
      <c r="I385" s="19">
        <f>F385*H386</f>
        <v>4.2733386894304899E-3</v>
      </c>
    </row>
    <row r="386" spans="1:9">
      <c r="A386" s="19"/>
      <c r="C386" s="26"/>
      <c r="D386" s="6" t="s">
        <v>260</v>
      </c>
      <c r="H386" s="25">
        <f>B525</f>
        <v>3.1499363792990501E-5</v>
      </c>
    </row>
    <row r="387" spans="1:9" s="26" customFormat="1">
      <c r="B387" s="26" t="s">
        <v>60</v>
      </c>
      <c r="E387" s="26">
        <f>E58</f>
        <v>5.2</v>
      </c>
      <c r="F387" s="26">
        <f>E387*(365.25/7)</f>
        <v>271.32857142857142</v>
      </c>
      <c r="G387" s="26">
        <v>1</v>
      </c>
      <c r="H387" s="27"/>
      <c r="I387" s="26">
        <f>F387*H390</f>
        <v>7.8790615275017781E-3</v>
      </c>
    </row>
    <row r="388" spans="1:9">
      <c r="A388" s="19"/>
      <c r="C388" s="26" t="s">
        <v>261</v>
      </c>
      <c r="D388" s="26"/>
      <c r="E388" s="19">
        <f>G388*E387</f>
        <v>5.2</v>
      </c>
      <c r="F388" s="19">
        <f>E388*(365.25/7)</f>
        <v>271.32857142857142</v>
      </c>
      <c r="G388" s="19">
        <v>1</v>
      </c>
    </row>
    <row r="389" spans="1:9">
      <c r="A389" s="19"/>
      <c r="C389" s="26" t="s">
        <v>262</v>
      </c>
      <c r="D389" s="26"/>
      <c r="E389" s="19" t="s">
        <v>263</v>
      </c>
      <c r="F389" s="19" t="e">
        <f>E389*(365.25/7)</f>
        <v>#VALUE!</v>
      </c>
    </row>
    <row r="390" spans="1:9">
      <c r="A390" s="19"/>
      <c r="C390" s="26"/>
      <c r="D390" s="36" t="s">
        <v>264</v>
      </c>
      <c r="H390" s="25">
        <f>B523</f>
        <v>2.9038819929717501E-5</v>
      </c>
    </row>
    <row r="391" spans="1:9" s="26" customFormat="1">
      <c r="B391" s="26" t="s">
        <v>61</v>
      </c>
      <c r="E391" s="26">
        <f>E400-SUM(E364,E373,E377,E387)</f>
        <v>8.0999999999999943</v>
      </c>
      <c r="F391" s="26">
        <f>E391*(365.25/7)</f>
        <v>422.64642857142832</v>
      </c>
      <c r="G391" s="26">
        <v>1</v>
      </c>
      <c r="H391" s="27"/>
      <c r="I391" s="26">
        <f>SUM(I392,I394,I398)</f>
        <v>2.4398193780719491E-2</v>
      </c>
    </row>
    <row r="392" spans="1:9">
      <c r="A392" s="19"/>
      <c r="C392" s="26" t="s">
        <v>265</v>
      </c>
      <c r="D392" s="26"/>
      <c r="E392" s="19">
        <f>G392*E391</f>
        <v>1.4999999999999991</v>
      </c>
      <c r="F392" s="19">
        <f>E392*(365.25/7)</f>
        <v>78.267857142857096</v>
      </c>
      <c r="G392" s="19">
        <v>0.1851851851851852</v>
      </c>
      <c r="I392" s="19">
        <f>F392*H393</f>
        <v>6.3127967556613138E-3</v>
      </c>
    </row>
    <row r="393" spans="1:9">
      <c r="A393" s="19"/>
      <c r="C393" s="26"/>
      <c r="D393" s="36" t="s">
        <v>266</v>
      </c>
      <c r="H393" s="25">
        <f>B557</f>
        <v>8.0656312643630801E-5</v>
      </c>
    </row>
    <row r="394" spans="1:9">
      <c r="C394" s="26" t="s">
        <v>267</v>
      </c>
      <c r="D394" s="26"/>
      <c r="E394" s="19">
        <f>G394*E391</f>
        <v>1.6999999999999988</v>
      </c>
      <c r="F394" s="19">
        <f>E394*(365.25/7)</f>
        <v>88.703571428571365</v>
      </c>
      <c r="G394" s="19">
        <v>0.20987654320987656</v>
      </c>
      <c r="I394" s="19">
        <f>F394*H395</f>
        <v>4.6583598397877115E-3</v>
      </c>
    </row>
    <row r="395" spans="1:9">
      <c r="C395" s="26"/>
      <c r="D395" s="36" t="s">
        <v>226</v>
      </c>
      <c r="H395" s="25">
        <f>B536</f>
        <v>5.2516034752206799E-5</v>
      </c>
    </row>
    <row r="396" spans="1:9">
      <c r="C396" s="26" t="s">
        <v>268</v>
      </c>
      <c r="D396" s="41">
        <f>F391-SUM(F392,F394,F398)</f>
        <v>0</v>
      </c>
      <c r="E396" s="19" t="s">
        <v>105</v>
      </c>
      <c r="F396" s="19" t="e">
        <f>E396*(365.25/7)</f>
        <v>#VALUE!</v>
      </c>
      <c r="G396" s="19">
        <v>0</v>
      </c>
      <c r="I396" s="19">
        <v>0</v>
      </c>
    </row>
    <row r="397" spans="1:9">
      <c r="C397" s="26"/>
      <c r="D397" s="36" t="s">
        <v>268</v>
      </c>
      <c r="H397" s="25">
        <f>B531</f>
        <v>5.5162550217499002E-5</v>
      </c>
    </row>
    <row r="398" spans="1:9">
      <c r="C398" s="26" t="s">
        <v>269</v>
      </c>
      <c r="D398" s="26"/>
      <c r="E398" s="19">
        <f>G398*E391</f>
        <v>4.8999999999999968</v>
      </c>
      <c r="F398" s="19">
        <f>E398*(365.25/7)</f>
        <v>255.67499999999984</v>
      </c>
      <c r="G398" s="19">
        <v>0.60493827160493829</v>
      </c>
      <c r="I398" s="19">
        <f>F398*H399</f>
        <v>1.3427037185270465E-2</v>
      </c>
    </row>
    <row r="399" spans="1:9">
      <c r="C399" s="26"/>
      <c r="D399" s="36" t="s">
        <v>226</v>
      </c>
      <c r="H399" s="25">
        <f>B536</f>
        <v>5.2516034752206799E-5</v>
      </c>
    </row>
    <row r="400" spans="1:9" s="30" customFormat="1">
      <c r="A400" s="30" t="s">
        <v>270</v>
      </c>
      <c r="E400" s="30">
        <f>E53</f>
        <v>90.5</v>
      </c>
      <c r="F400" s="30">
        <f>E400*(365.25/7)</f>
        <v>4722.1607142857147</v>
      </c>
      <c r="H400" s="31"/>
      <c r="I400" s="30">
        <f>SUM(I364,I371,I373,I377,I387,I391)</f>
        <v>0.2707198582401249</v>
      </c>
    </row>
    <row r="401" spans="1:9">
      <c r="C401" s="26"/>
      <c r="D401" s="26"/>
      <c r="F401" s="26"/>
    </row>
    <row r="402" spans="1:9" s="26" customFormat="1">
      <c r="A402" s="26" t="s">
        <v>62</v>
      </c>
      <c r="H402" s="27"/>
    </row>
    <row r="403" spans="1:9" s="26" customFormat="1">
      <c r="B403" s="26" t="s">
        <v>63</v>
      </c>
      <c r="E403" s="26">
        <f>E61</f>
        <v>70.5</v>
      </c>
      <c r="F403" s="26">
        <f>E403*(365.25/7)</f>
        <v>3678.5892857142858</v>
      </c>
      <c r="G403" s="26">
        <v>0.9659574468085107</v>
      </c>
      <c r="H403" s="27"/>
      <c r="I403" s="26">
        <f>F403*H408</f>
        <v>0.10682189186324527</v>
      </c>
    </row>
    <row r="404" spans="1:9">
      <c r="C404" s="26" t="s">
        <v>271</v>
      </c>
      <c r="D404" s="26"/>
      <c r="E404" s="19">
        <f>G404*E403</f>
        <v>64.900000000000006</v>
      </c>
      <c r="F404" s="19">
        <f>E404*(365.25/7)</f>
        <v>3386.389285714286</v>
      </c>
      <c r="G404" s="19">
        <v>0.92056737588652493</v>
      </c>
    </row>
    <row r="405" spans="1:9">
      <c r="C405" s="26" t="s">
        <v>272</v>
      </c>
      <c r="D405" s="26"/>
      <c r="E405" s="19">
        <f>G405*E403</f>
        <v>3.2</v>
      </c>
      <c r="F405" s="19">
        <f>E405*(365.25/7)</f>
        <v>166.97142857142859</v>
      </c>
      <c r="G405" s="19">
        <v>4.5390070921985819E-2</v>
      </c>
    </row>
    <row r="406" spans="1:9">
      <c r="C406" s="26" t="s">
        <v>273</v>
      </c>
      <c r="D406" s="26"/>
      <c r="E406" s="19" t="s">
        <v>105</v>
      </c>
      <c r="F406" s="19" t="e">
        <f>E406*(365.25/7)</f>
        <v>#VALUE!</v>
      </c>
      <c r="G406" s="19">
        <v>3.40425531914893E-2</v>
      </c>
    </row>
    <row r="407" spans="1:9">
      <c r="C407" s="26" t="s">
        <v>274</v>
      </c>
      <c r="D407" s="26"/>
      <c r="E407" s="19">
        <f>G407*E403</f>
        <v>2.2000000000000002</v>
      </c>
      <c r="F407" s="19">
        <f>E407*(365.25/7)</f>
        <v>114.79285714285716</v>
      </c>
      <c r="G407" s="19">
        <v>3.1205673758865252E-2</v>
      </c>
    </row>
    <row r="408" spans="1:9">
      <c r="C408" s="26"/>
      <c r="D408" s="36" t="s">
        <v>264</v>
      </c>
      <c r="H408" s="25">
        <f>B523</f>
        <v>2.9038819929717501E-5</v>
      </c>
    </row>
    <row r="409" spans="1:9" s="26" customFormat="1">
      <c r="B409" s="26" t="s">
        <v>64</v>
      </c>
      <c r="E409" s="26">
        <f>E62</f>
        <v>10.9</v>
      </c>
      <c r="F409" s="26">
        <f>E409*(365.25/7)</f>
        <v>568.74642857142862</v>
      </c>
      <c r="G409" s="26">
        <v>1</v>
      </c>
      <c r="H409" s="27"/>
      <c r="I409" s="26">
        <f>F409*H411</f>
        <v>1.6515725124955652E-2</v>
      </c>
    </row>
    <row r="410" spans="1:9">
      <c r="C410" s="26" t="s">
        <v>64</v>
      </c>
      <c r="D410" s="26"/>
      <c r="E410" s="19">
        <f>G410*E409</f>
        <v>10.9</v>
      </c>
      <c r="F410" s="19">
        <f>E410*(365.25/7)</f>
        <v>568.74642857142862</v>
      </c>
      <c r="G410" s="19">
        <v>1</v>
      </c>
    </row>
    <row r="411" spans="1:9">
      <c r="C411" s="26"/>
      <c r="D411" s="36" t="s">
        <v>264</v>
      </c>
      <c r="H411" s="25">
        <f>B523</f>
        <v>2.9038819929717501E-5</v>
      </c>
    </row>
    <row r="412" spans="1:9" s="26" customFormat="1">
      <c r="B412" s="26" t="s">
        <v>65</v>
      </c>
      <c r="E412" s="26">
        <f>E63</f>
        <v>3.3</v>
      </c>
      <c r="F412" s="26">
        <f>E412*(365.25/7)</f>
        <v>172.18928571428572</v>
      </c>
      <c r="G412" s="26">
        <v>1</v>
      </c>
      <c r="H412" s="27"/>
      <c r="I412" s="26">
        <f>0</f>
        <v>0</v>
      </c>
    </row>
    <row r="413" spans="1:9">
      <c r="C413" s="26" t="s">
        <v>65</v>
      </c>
      <c r="D413" s="26"/>
      <c r="E413" s="19">
        <f>G413*E412</f>
        <v>3.3</v>
      </c>
      <c r="F413" s="19">
        <f>E413*(365.25/7)</f>
        <v>172.18928571428572</v>
      </c>
      <c r="G413" s="19">
        <v>1</v>
      </c>
    </row>
    <row r="414" spans="1:9" s="26" customFormat="1">
      <c r="B414" s="26" t="s">
        <v>66</v>
      </c>
      <c r="E414" s="26">
        <f>E424-SUM(E418,E412,E409,E403)</f>
        <v>0.89999999999999147</v>
      </c>
      <c r="F414" s="26">
        <f>E414*(365.25/7)</f>
        <v>46.960714285713841</v>
      </c>
      <c r="G414" s="26">
        <v>1</v>
      </c>
      <c r="H414" s="27"/>
      <c r="I414" s="26">
        <f>F414*AVERAGE(H416:H417)</f>
        <v>2.9045358071274918E-3</v>
      </c>
    </row>
    <row r="415" spans="1:9">
      <c r="C415" s="26" t="s">
        <v>66</v>
      </c>
      <c r="D415" s="26"/>
      <c r="E415" s="19">
        <f>G415*E414</f>
        <v>0.89999999999999147</v>
      </c>
      <c r="F415" s="19">
        <f>E415*(365.25/7)</f>
        <v>46.960714285713841</v>
      </c>
      <c r="G415" s="19">
        <v>1</v>
      </c>
    </row>
    <row r="416" spans="1:9">
      <c r="C416" s="26"/>
      <c r="D416" s="4" t="s">
        <v>144</v>
      </c>
      <c r="H416" s="25">
        <f>B541</f>
        <v>6.1464811934113902E-5</v>
      </c>
    </row>
    <row r="417" spans="1:12">
      <c r="C417" s="26"/>
      <c r="D417" s="4" t="s">
        <v>275</v>
      </c>
      <c r="H417" s="25">
        <f>B542</f>
        <v>6.2235853667179795E-5</v>
      </c>
    </row>
    <row r="418" spans="1:12" s="26" customFormat="1">
      <c r="B418" s="26" t="s">
        <v>67</v>
      </c>
      <c r="E418" s="26">
        <f>E65</f>
        <v>7.5</v>
      </c>
      <c r="F418" s="26">
        <f>E418*(365.25/7)</f>
        <v>391.33928571428572</v>
      </c>
      <c r="G418" s="26">
        <v>1</v>
      </c>
      <c r="H418" s="27"/>
      <c r="I418" s="26">
        <f>F418*AVERAGE(H420:H422)</f>
        <v>0.25636813671409581</v>
      </c>
    </row>
    <row r="419" spans="1:12">
      <c r="C419" s="26" t="s">
        <v>67</v>
      </c>
      <c r="D419" s="26"/>
      <c r="E419" s="19">
        <f>G419*E418</f>
        <v>7.5</v>
      </c>
      <c r="F419" s="19">
        <f>E419*(365.25/7)</f>
        <v>391.33928571428572</v>
      </c>
      <c r="G419" s="19">
        <v>1</v>
      </c>
    </row>
    <row r="420" spans="1:12">
      <c r="C420" s="26"/>
      <c r="D420" s="6" t="s">
        <v>224</v>
      </c>
      <c r="H420" s="25">
        <f>B552</f>
        <v>6.4416922067432405E-5</v>
      </c>
    </row>
    <row r="421" spans="1:12">
      <c r="C421" s="26"/>
      <c r="D421" s="33" t="s">
        <v>193</v>
      </c>
      <c r="H421" s="25">
        <f>B511</f>
        <v>1.81334312242693E-3</v>
      </c>
    </row>
    <row r="422" spans="1:12">
      <c r="C422" s="26"/>
      <c r="D422" s="29" t="s">
        <v>276</v>
      </c>
      <c r="F422" s="26"/>
      <c r="H422" s="25">
        <f>B510</f>
        <v>8.75535292208143E-5</v>
      </c>
    </row>
    <row r="423" spans="1:12">
      <c r="C423" s="26"/>
      <c r="D423" s="26"/>
    </row>
    <row r="424" spans="1:12" s="30" customFormat="1">
      <c r="A424" s="30" t="s">
        <v>277</v>
      </c>
      <c r="E424" s="30">
        <f>E60</f>
        <v>93.1</v>
      </c>
      <c r="F424" s="30">
        <f>E424*(365.25/7)</f>
        <v>4857.8249999999998</v>
      </c>
      <c r="H424" s="31"/>
      <c r="I424" s="30">
        <f>SUM(I403,I409,I412,I414,I418)</f>
        <v>0.38261028950942422</v>
      </c>
    </row>
    <row r="425" spans="1:12">
      <c r="F425" s="26"/>
    </row>
    <row r="426" spans="1:12" s="30" customFormat="1">
      <c r="A426" s="30" t="s">
        <v>278</v>
      </c>
      <c r="E426" s="30">
        <v>0</v>
      </c>
      <c r="F426" s="30">
        <f>E426*(365.25/7)</f>
        <v>0</v>
      </c>
      <c r="H426" s="31"/>
      <c r="I426" s="30">
        <f>0</f>
        <v>0</v>
      </c>
    </row>
    <row r="427" spans="1:12">
      <c r="F427" s="26"/>
    </row>
    <row r="428" spans="1:12" s="30" customFormat="1">
      <c r="A428" s="30" t="s">
        <v>279</v>
      </c>
      <c r="E428" s="30">
        <f>E3</f>
        <v>952.2</v>
      </c>
      <c r="F428" s="30">
        <f>E428*(365.25/7)</f>
        <v>49684.435714285719</v>
      </c>
      <c r="H428" s="31"/>
      <c r="I428" s="39">
        <f>SUM(I424,I400,I361,I346,I301,I289,I251,I234,I200,I154,I135,I122)</f>
        <v>13.245380318055522</v>
      </c>
    </row>
    <row r="431" spans="1:12" s="42" customFormat="1">
      <c r="A431" s="26" t="s">
        <v>280</v>
      </c>
      <c r="B431" s="26" t="s">
        <v>281</v>
      </c>
      <c r="C431" s="26" t="s">
        <v>371</v>
      </c>
      <c r="D431" s="19"/>
      <c r="E431" s="19"/>
      <c r="F431" s="19"/>
      <c r="G431" s="19"/>
      <c r="H431" s="25"/>
      <c r="I431" s="19"/>
      <c r="J431" s="19"/>
      <c r="K431" s="19"/>
      <c r="L431" s="19"/>
    </row>
    <row r="432" spans="1:12" s="42" customFormat="1">
      <c r="A432" s="26" t="s">
        <v>283</v>
      </c>
      <c r="B432" s="19">
        <f>I122</f>
        <v>1.4982849187858709</v>
      </c>
      <c r="C432" s="19">
        <v>7.4282397213328704</v>
      </c>
      <c r="D432" s="19"/>
      <c r="E432" s="19"/>
      <c r="F432" s="19"/>
      <c r="G432" s="19"/>
      <c r="H432" s="25"/>
      <c r="I432" s="19"/>
      <c r="J432" s="19"/>
      <c r="K432" s="19"/>
      <c r="L432" s="19"/>
    </row>
    <row r="433" spans="1:12" s="42" customFormat="1">
      <c r="A433" s="26" t="s">
        <v>284</v>
      </c>
      <c r="B433" s="19">
        <f>I135</f>
        <v>0.229285161174478</v>
      </c>
      <c r="C433" s="19">
        <v>0.6910170394400037</v>
      </c>
      <c r="D433" s="19"/>
      <c r="E433" s="19"/>
      <c r="F433" s="19"/>
      <c r="G433" s="19"/>
      <c r="H433" s="25"/>
      <c r="I433" s="19"/>
      <c r="J433" s="19"/>
      <c r="K433" s="19"/>
      <c r="L433" s="19"/>
    </row>
    <row r="434" spans="1:12" s="42" customFormat="1">
      <c r="A434" s="26" t="s">
        <v>285</v>
      </c>
      <c r="B434" s="19">
        <f>I154</f>
        <v>0.25503283659360526</v>
      </c>
      <c r="C434" s="19">
        <v>0.8998336148248447</v>
      </c>
      <c r="D434" s="19"/>
      <c r="E434" s="19"/>
      <c r="F434" s="19"/>
      <c r="G434" s="19"/>
      <c r="H434" s="25"/>
      <c r="I434" s="19"/>
      <c r="J434" s="19"/>
      <c r="K434" s="19"/>
      <c r="L434" s="19"/>
    </row>
    <row r="435" spans="1:12" s="42" customFormat="1">
      <c r="A435" s="26" t="s">
        <v>286</v>
      </c>
      <c r="B435" s="19">
        <f>I200</f>
        <v>4.174658317559186</v>
      </c>
      <c r="C435" s="19">
        <v>4.7001992638097994</v>
      </c>
      <c r="D435" s="19"/>
      <c r="E435" s="19"/>
      <c r="F435" s="19"/>
      <c r="G435" s="19"/>
      <c r="H435" s="25"/>
      <c r="I435" s="19"/>
      <c r="J435" s="19"/>
      <c r="K435" s="19"/>
      <c r="L435" s="19"/>
    </row>
    <row r="436" spans="1:12" s="42" customFormat="1">
      <c r="A436" s="26" t="s">
        <v>287</v>
      </c>
      <c r="B436" s="19">
        <f>I234</f>
        <v>0.39644429579190527</v>
      </c>
      <c r="C436" s="19">
        <v>0.70815353842331663</v>
      </c>
      <c r="D436" s="19"/>
      <c r="E436" s="19"/>
      <c r="F436" s="19"/>
      <c r="G436" s="19"/>
      <c r="H436" s="25"/>
      <c r="I436" s="19"/>
      <c r="J436" s="19"/>
      <c r="K436" s="19"/>
      <c r="L436" s="19"/>
    </row>
    <row r="437" spans="1:12" s="42" customFormat="1">
      <c r="A437" s="26" t="s">
        <v>288</v>
      </c>
      <c r="B437" s="19">
        <f>I251</f>
        <v>9.638855451511924E-2</v>
      </c>
      <c r="C437" s="19">
        <v>0.13283578032441007</v>
      </c>
      <c r="D437" s="19"/>
      <c r="E437" s="19"/>
      <c r="F437" s="19"/>
      <c r="G437" s="19"/>
      <c r="H437" s="25"/>
      <c r="I437" s="19"/>
      <c r="J437" s="19"/>
      <c r="K437" s="19"/>
      <c r="L437" s="19"/>
    </row>
    <row r="438" spans="1:12" s="42" customFormat="1">
      <c r="A438" s="26" t="s">
        <v>289</v>
      </c>
      <c r="B438" s="19">
        <f>I289</f>
        <v>5.1148730855003457</v>
      </c>
      <c r="C438" s="19">
        <v>5.2939743332357088</v>
      </c>
      <c r="D438" s="19"/>
      <c r="E438" s="19"/>
      <c r="F438" s="26" t="s">
        <v>290</v>
      </c>
      <c r="G438" s="43">
        <f>I428/2.07</f>
        <v>6.3987344531669192</v>
      </c>
      <c r="H438" s="25"/>
      <c r="I438" s="19"/>
      <c r="J438" s="19"/>
      <c r="K438" s="19"/>
      <c r="L438" s="19"/>
    </row>
    <row r="439" spans="1:12" s="42" customFormat="1">
      <c r="A439" s="26" t="s">
        <v>291</v>
      </c>
      <c r="B439" s="19">
        <f>I301</f>
        <v>7.5589227765231581E-2</v>
      </c>
      <c r="C439" s="19">
        <v>8.99408544847701E-2</v>
      </c>
      <c r="D439" s="19"/>
      <c r="E439" s="19"/>
      <c r="F439" s="19"/>
      <c r="G439" s="19"/>
      <c r="H439" s="25"/>
      <c r="I439" s="19"/>
      <c r="J439" s="19"/>
      <c r="K439" s="19"/>
      <c r="L439" s="19"/>
    </row>
    <row r="440" spans="1:12" s="42" customFormat="1">
      <c r="A440" s="26" t="s">
        <v>292</v>
      </c>
      <c r="B440" s="42">
        <f>I346</f>
        <v>0.7514937726202322</v>
      </c>
      <c r="C440" s="19">
        <v>0.98623587094255982</v>
      </c>
      <c r="D440" s="19"/>
      <c r="E440" s="19"/>
      <c r="F440" s="19"/>
      <c r="G440" s="19"/>
      <c r="H440" s="25"/>
      <c r="I440" s="19"/>
      <c r="J440" s="19"/>
      <c r="K440" s="19"/>
      <c r="L440" s="19"/>
    </row>
    <row r="441" spans="1:12" s="42" customFormat="1">
      <c r="A441" s="26" t="s">
        <v>293</v>
      </c>
      <c r="B441" s="42">
        <f>I361</f>
        <v>0</v>
      </c>
      <c r="C441" s="19">
        <v>0</v>
      </c>
      <c r="D441" s="19"/>
      <c r="E441" s="19"/>
      <c r="F441" s="19"/>
      <c r="G441" s="19"/>
      <c r="H441" s="25"/>
      <c r="I441" s="19"/>
      <c r="J441" s="19"/>
      <c r="K441" s="19"/>
      <c r="L441" s="19"/>
    </row>
    <row r="442" spans="1:12" s="42" customFormat="1">
      <c r="A442" s="26" t="s">
        <v>294</v>
      </c>
      <c r="B442" s="19">
        <f>I400</f>
        <v>0.2707198582401249</v>
      </c>
      <c r="C442" s="19">
        <v>0.33767160047675482</v>
      </c>
      <c r="D442" s="19"/>
      <c r="E442" s="19"/>
      <c r="F442" s="19"/>
      <c r="G442" s="19"/>
      <c r="H442" s="25"/>
      <c r="I442" s="19"/>
      <c r="J442" s="19"/>
      <c r="K442" s="19"/>
      <c r="L442" s="19"/>
    </row>
    <row r="443" spans="1:12" s="42" customFormat="1">
      <c r="A443" s="26" t="s">
        <v>295</v>
      </c>
      <c r="B443" s="19">
        <f>I424</f>
        <v>0.38261028950942422</v>
      </c>
      <c r="C443" s="19">
        <v>0.45649230211539982</v>
      </c>
      <c r="D443" s="19"/>
      <c r="E443" s="19"/>
      <c r="F443" s="19"/>
      <c r="G443" s="19"/>
      <c r="H443" s="25"/>
      <c r="I443" s="19"/>
      <c r="J443" s="19"/>
      <c r="K443" s="19"/>
      <c r="L443" s="19"/>
    </row>
    <row r="444" spans="1:12" s="42" customFormat="1">
      <c r="A444" s="26" t="s">
        <v>296</v>
      </c>
      <c r="B444" s="26">
        <f>SUM(B432:B443)</f>
        <v>13.245380318055522</v>
      </c>
      <c r="C444" s="26">
        <v>21.724593919410438</v>
      </c>
      <c r="D444" s="19"/>
      <c r="E444" s="19"/>
      <c r="F444" s="19"/>
      <c r="G444" s="19"/>
      <c r="H444" s="25"/>
      <c r="I444" s="19"/>
      <c r="J444" s="19"/>
      <c r="K444" s="19"/>
      <c r="L444" s="19"/>
    </row>
    <row r="450" spans="1:2">
      <c r="A450" s="44" t="s">
        <v>316</v>
      </c>
      <c r="B450" s="43"/>
    </row>
    <row r="451" spans="1:2">
      <c r="A451" s="44" t="s">
        <v>317</v>
      </c>
      <c r="B451" s="43" t="s">
        <v>318</v>
      </c>
    </row>
    <row r="452" spans="1:2">
      <c r="A452" s="45" t="s">
        <v>81</v>
      </c>
      <c r="B452" s="42">
        <v>2.0753625014341401E-4</v>
      </c>
    </row>
    <row r="453" spans="1:2">
      <c r="A453" s="45" t="s">
        <v>85</v>
      </c>
      <c r="B453" s="42">
        <v>1.8123600379630399E-4</v>
      </c>
    </row>
    <row r="454" spans="1:2">
      <c r="A454" s="45" t="s">
        <v>93</v>
      </c>
      <c r="B454" s="42">
        <v>1.4866358173675799E-4</v>
      </c>
    </row>
    <row r="455" spans="1:2">
      <c r="A455" s="45" t="s">
        <v>86</v>
      </c>
      <c r="B455" s="42">
        <v>2.9047921153145501E-4</v>
      </c>
    </row>
    <row r="456" spans="1:2">
      <c r="A456" s="45" t="s">
        <v>319</v>
      </c>
      <c r="B456" s="42">
        <v>2.8815986355312199E-4</v>
      </c>
    </row>
    <row r="457" spans="1:2">
      <c r="A457" s="45" t="s">
        <v>89</v>
      </c>
      <c r="B457" s="42">
        <v>5.8372345228633899E-4</v>
      </c>
    </row>
    <row r="458" spans="1:2">
      <c r="A458" s="45" t="s">
        <v>320</v>
      </c>
      <c r="B458" s="42">
        <v>2.8808688751685098E-4</v>
      </c>
    </row>
    <row r="459" spans="1:2">
      <c r="A459" s="45" t="s">
        <v>152</v>
      </c>
      <c r="B459" s="42">
        <v>2.53969779965583E-4</v>
      </c>
    </row>
    <row r="460" spans="1:2">
      <c r="A460" s="45" t="s">
        <v>321</v>
      </c>
      <c r="B460" s="42">
        <v>1.46572502077181E-4</v>
      </c>
    </row>
    <row r="461" spans="1:2">
      <c r="A461" s="45" t="s">
        <v>322</v>
      </c>
      <c r="B461" s="42">
        <v>2.7242293436714299E-4</v>
      </c>
    </row>
    <row r="462" spans="1:2">
      <c r="A462" s="45" t="s">
        <v>323</v>
      </c>
      <c r="B462" s="42">
        <v>1.7922815925589799E-4</v>
      </c>
    </row>
    <row r="463" spans="1:2">
      <c r="A463" s="45" t="s">
        <v>87</v>
      </c>
      <c r="B463" s="42">
        <v>2.21286919110788E-4</v>
      </c>
    </row>
    <row r="464" spans="1:2">
      <c r="A464" s="45" t="s">
        <v>90</v>
      </c>
      <c r="B464" s="42">
        <v>3.3330348984453301E-4</v>
      </c>
    </row>
    <row r="465" spans="1:2">
      <c r="A465" s="45" t="s">
        <v>94</v>
      </c>
      <c r="B465" s="42">
        <v>2.4173711069267601E-4</v>
      </c>
    </row>
    <row r="466" spans="1:2">
      <c r="A466" s="45" t="s">
        <v>82</v>
      </c>
      <c r="B466" s="42">
        <v>1.8436804730104599E-4</v>
      </c>
    </row>
    <row r="467" spans="1:2">
      <c r="A467" s="45" t="s">
        <v>101</v>
      </c>
      <c r="B467" s="42">
        <v>1.6096116897416801E-4</v>
      </c>
    </row>
    <row r="468" spans="1:2">
      <c r="A468" s="45" t="s">
        <v>125</v>
      </c>
      <c r="B468" s="42">
        <v>1.9783800273003599E-4</v>
      </c>
    </row>
    <row r="469" spans="1:2">
      <c r="A469" s="45" t="s">
        <v>126</v>
      </c>
      <c r="B469" s="42">
        <v>9.1374598860871899E-5</v>
      </c>
    </row>
    <row r="470" spans="1:2">
      <c r="A470" s="45" t="s">
        <v>134</v>
      </c>
      <c r="B470" s="42">
        <v>2.4622324151349502E-4</v>
      </c>
    </row>
    <row r="471" spans="1:2">
      <c r="A471" s="45" t="s">
        <v>234</v>
      </c>
      <c r="B471" s="42">
        <v>3.9381252395114002E-4</v>
      </c>
    </row>
    <row r="472" spans="1:2">
      <c r="A472" s="45" t="s">
        <v>324</v>
      </c>
      <c r="B472" s="42">
        <v>1.8101149752481699E-4</v>
      </c>
    </row>
    <row r="473" spans="1:2">
      <c r="A473" s="45" t="s">
        <v>154</v>
      </c>
      <c r="B473" s="42">
        <v>1.7979330347713199E-4</v>
      </c>
    </row>
    <row r="474" spans="1:2">
      <c r="A474" s="45" t="s">
        <v>325</v>
      </c>
      <c r="B474" s="42">
        <v>6.1980890843304896E-4</v>
      </c>
    </row>
    <row r="475" spans="1:2">
      <c r="A475" s="45" t="s">
        <v>219</v>
      </c>
      <c r="B475" s="42">
        <v>4.1368375625563399E-4</v>
      </c>
    </row>
    <row r="476" spans="1:2">
      <c r="A476" s="45" t="s">
        <v>173</v>
      </c>
      <c r="B476" s="42">
        <v>1.3154789046745599E-4</v>
      </c>
    </row>
    <row r="477" spans="1:2">
      <c r="A477" s="45" t="s">
        <v>326</v>
      </c>
      <c r="B477" s="42">
        <v>1.5918692023663599E-4</v>
      </c>
    </row>
    <row r="478" spans="1:2">
      <c r="A478" s="45" t="s">
        <v>133</v>
      </c>
      <c r="B478" s="42">
        <v>4.6337524758036899E-4</v>
      </c>
    </row>
    <row r="479" spans="1:2">
      <c r="A479" s="45" t="s">
        <v>132</v>
      </c>
      <c r="B479" s="42">
        <v>8.3899075325234501E-4</v>
      </c>
    </row>
    <row r="480" spans="1:2">
      <c r="A480" s="45" t="s">
        <v>327</v>
      </c>
      <c r="B480" s="42">
        <v>1.9411468544791501E-4</v>
      </c>
    </row>
    <row r="481" spans="1:2">
      <c r="A481" s="45" t="s">
        <v>190</v>
      </c>
      <c r="B481" s="42">
        <v>9.9021399008583497E-5</v>
      </c>
    </row>
    <row r="482" spans="1:2">
      <c r="A482" s="45" t="s">
        <v>165</v>
      </c>
      <c r="B482" s="42">
        <v>1.32303833438743E-4</v>
      </c>
    </row>
    <row r="483" spans="1:2">
      <c r="A483" s="45" t="s">
        <v>328</v>
      </c>
      <c r="B483" s="42">
        <v>1.17251066520812E-4</v>
      </c>
    </row>
    <row r="484" spans="1:2">
      <c r="A484" s="45" t="s">
        <v>160</v>
      </c>
      <c r="B484" s="42">
        <v>1.73504178510735E-4</v>
      </c>
    </row>
    <row r="485" spans="1:2">
      <c r="A485" s="45" t="s">
        <v>169</v>
      </c>
      <c r="B485" s="42">
        <v>1.4624047532590801E-4</v>
      </c>
    </row>
    <row r="486" spans="1:2">
      <c r="A486" s="45" t="s">
        <v>329</v>
      </c>
      <c r="B486" s="42">
        <v>1.8430994317117501E-3</v>
      </c>
    </row>
    <row r="487" spans="1:2">
      <c r="A487" s="45" t="s">
        <v>330</v>
      </c>
      <c r="B487" s="42">
        <v>4.5915903845058001E-4</v>
      </c>
    </row>
    <row r="488" spans="1:2">
      <c r="A488" s="45" t="s">
        <v>150</v>
      </c>
      <c r="B488" s="42">
        <v>6.9813314876405498E-4</v>
      </c>
    </row>
    <row r="489" spans="1:2">
      <c r="A489" s="45" t="s">
        <v>140</v>
      </c>
      <c r="B489" s="42">
        <v>1.2032980248552E-4</v>
      </c>
    </row>
    <row r="490" spans="1:2">
      <c r="A490" s="45" t="s">
        <v>331</v>
      </c>
      <c r="B490" s="42">
        <v>8.5690273896221405E-5</v>
      </c>
    </row>
    <row r="491" spans="1:2">
      <c r="A491" s="45" t="s">
        <v>142</v>
      </c>
      <c r="B491" s="42">
        <v>1.5953121990601601E-4</v>
      </c>
    </row>
    <row r="492" spans="1:2">
      <c r="A492" s="45" t="s">
        <v>332</v>
      </c>
      <c r="B492" s="42">
        <v>1.3408117941004401E-4</v>
      </c>
    </row>
    <row r="493" spans="1:2">
      <c r="A493" s="45" t="s">
        <v>333</v>
      </c>
      <c r="B493" s="42">
        <v>1.7270742253927801E-4</v>
      </c>
    </row>
    <row r="494" spans="1:2">
      <c r="A494" s="45" t="s">
        <v>334</v>
      </c>
      <c r="B494" s="42">
        <v>1.5740430761049999E-4</v>
      </c>
    </row>
    <row r="495" spans="1:2">
      <c r="A495" s="45" t="s">
        <v>335</v>
      </c>
      <c r="B495" s="42">
        <v>1.1560552369626E-4</v>
      </c>
    </row>
    <row r="496" spans="1:2">
      <c r="A496" s="45" t="s">
        <v>336</v>
      </c>
      <c r="B496" s="42">
        <v>2.1329899787379499E-4</v>
      </c>
    </row>
    <row r="497" spans="1:2">
      <c r="A497" s="45" t="s">
        <v>337</v>
      </c>
      <c r="B497" s="42">
        <v>1.01459236774059E-4</v>
      </c>
    </row>
    <row r="498" spans="1:2">
      <c r="A498" s="45" t="s">
        <v>338</v>
      </c>
      <c r="B498" s="42">
        <v>1.0828964063666499E-4</v>
      </c>
    </row>
    <row r="499" spans="1:2">
      <c r="A499" s="45" t="s">
        <v>339</v>
      </c>
      <c r="B499" s="42">
        <v>2.3891685819187701E-4</v>
      </c>
    </row>
    <row r="500" spans="1:2">
      <c r="A500" s="45" t="s">
        <v>340</v>
      </c>
      <c r="B500" s="42">
        <v>1.3782992892101399E-4</v>
      </c>
    </row>
    <row r="501" spans="1:2">
      <c r="A501" s="45" t="s">
        <v>341</v>
      </c>
      <c r="B501" s="42">
        <v>6.5889773886861405E-5</v>
      </c>
    </row>
    <row r="502" spans="1:2">
      <c r="A502" s="45" t="s">
        <v>342</v>
      </c>
      <c r="B502" s="42">
        <v>8.3250596301136104E-5</v>
      </c>
    </row>
    <row r="503" spans="1:2">
      <c r="A503" s="45" t="s">
        <v>343</v>
      </c>
      <c r="B503" s="42">
        <v>1.4476978251170501E-4</v>
      </c>
    </row>
    <row r="504" spans="1:2">
      <c r="A504" s="45" t="s">
        <v>344</v>
      </c>
      <c r="B504" s="42">
        <v>9.0988016740602099E-5</v>
      </c>
    </row>
    <row r="505" spans="1:2">
      <c r="A505" s="45" t="s">
        <v>345</v>
      </c>
      <c r="B505" s="42">
        <v>1.0916971520976299E-4</v>
      </c>
    </row>
    <row r="506" spans="1:2">
      <c r="A506" s="45" t="s">
        <v>346</v>
      </c>
      <c r="B506" s="42">
        <v>1.07206144858949E-4</v>
      </c>
    </row>
    <row r="507" spans="1:2">
      <c r="A507" s="45" t="s">
        <v>347</v>
      </c>
      <c r="B507" s="42">
        <v>9.6305357477517104E-5</v>
      </c>
    </row>
    <row r="508" spans="1:2">
      <c r="A508" s="45" t="s">
        <v>348</v>
      </c>
      <c r="B508" s="42">
        <v>1.29789743274594E-4</v>
      </c>
    </row>
    <row r="509" spans="1:2">
      <c r="A509" s="45" t="s">
        <v>235</v>
      </c>
      <c r="B509" s="42">
        <v>9.8223089726800898E-5</v>
      </c>
    </row>
    <row r="510" spans="1:2">
      <c r="A510" s="45" t="s">
        <v>276</v>
      </c>
      <c r="B510" s="42">
        <v>8.75535292208143E-5</v>
      </c>
    </row>
    <row r="511" spans="1:2">
      <c r="A511" s="45" t="s">
        <v>193</v>
      </c>
      <c r="B511" s="42">
        <v>1.81334312242693E-3</v>
      </c>
    </row>
    <row r="512" spans="1:2">
      <c r="A512" s="45" t="s">
        <v>199</v>
      </c>
      <c r="B512" s="42">
        <v>1.6495583889185E-3</v>
      </c>
    </row>
    <row r="513" spans="1:2">
      <c r="A513" s="45" t="s">
        <v>205</v>
      </c>
      <c r="B513" s="42">
        <v>5.2202933843232299E-4</v>
      </c>
    </row>
    <row r="514" spans="1:2">
      <c r="A514" s="45" t="s">
        <v>202</v>
      </c>
      <c r="B514" s="42">
        <v>8.1088028214834705E-4</v>
      </c>
    </row>
    <row r="515" spans="1:2">
      <c r="A515" s="45" t="s">
        <v>209</v>
      </c>
      <c r="B515" s="42">
        <v>2.1634600555183199E-4</v>
      </c>
    </row>
    <row r="516" spans="1:2">
      <c r="A516" s="45" t="s">
        <v>197</v>
      </c>
      <c r="B516" s="42">
        <v>2.1767459002886499E-4</v>
      </c>
    </row>
    <row r="517" spans="1:2">
      <c r="A517" s="45" t="s">
        <v>349</v>
      </c>
      <c r="B517" s="42">
        <v>1.55696551277535E-4</v>
      </c>
    </row>
    <row r="518" spans="1:2">
      <c r="A518" s="45" t="s">
        <v>350</v>
      </c>
      <c r="B518" s="42">
        <v>1.7709815444404199E-4</v>
      </c>
    </row>
    <row r="519" spans="1:2">
      <c r="A519" s="45" t="s">
        <v>351</v>
      </c>
      <c r="B519" s="42">
        <v>6.8257427748858002E-5</v>
      </c>
    </row>
    <row r="520" spans="1:2">
      <c r="A520" s="45" t="s">
        <v>352</v>
      </c>
      <c r="B520" s="42">
        <v>5.5276259038110898E-5</v>
      </c>
    </row>
    <row r="521" spans="1:2">
      <c r="A521" s="45" t="s">
        <v>353</v>
      </c>
      <c r="B521" s="42">
        <v>3.59388633311674E-5</v>
      </c>
    </row>
    <row r="522" spans="1:2">
      <c r="A522" s="45" t="s">
        <v>354</v>
      </c>
      <c r="B522" s="42">
        <v>4.0180647813054398E-5</v>
      </c>
    </row>
    <row r="523" spans="1:2">
      <c r="A523" s="45" t="s">
        <v>355</v>
      </c>
      <c r="B523" s="42">
        <v>2.9038819929717501E-5</v>
      </c>
    </row>
    <row r="524" spans="1:2">
      <c r="A524" s="45" t="s">
        <v>253</v>
      </c>
      <c r="B524" s="42">
        <v>2.9774278329510701E-5</v>
      </c>
    </row>
    <row r="525" spans="1:2">
      <c r="A525" s="45" t="s">
        <v>260</v>
      </c>
      <c r="B525" s="42">
        <v>3.1499363792990501E-5</v>
      </c>
    </row>
    <row r="526" spans="1:2">
      <c r="A526" s="45" t="s">
        <v>356</v>
      </c>
      <c r="B526" s="42">
        <v>8.1188736822408096E-5</v>
      </c>
    </row>
    <row r="527" spans="1:2">
      <c r="A527" s="45" t="s">
        <v>357</v>
      </c>
      <c r="B527" s="42">
        <v>4.0120799665927201E-5</v>
      </c>
    </row>
    <row r="528" spans="1:2">
      <c r="A528" s="45" t="s">
        <v>167</v>
      </c>
      <c r="B528" s="42">
        <v>5.4328844022477301E-5</v>
      </c>
    </row>
    <row r="529" spans="1:2">
      <c r="A529" s="45" t="s">
        <v>128</v>
      </c>
      <c r="B529" s="42">
        <v>5.8936399512656897E-5</v>
      </c>
    </row>
    <row r="530" spans="1:2">
      <c r="A530" s="45" t="s">
        <v>358</v>
      </c>
      <c r="B530" s="42">
        <v>1.20016191811748E-4</v>
      </c>
    </row>
    <row r="531" spans="1:2">
      <c r="A531" s="45" t="s">
        <v>268</v>
      </c>
      <c r="B531" s="42">
        <v>5.5162550217499002E-5</v>
      </c>
    </row>
    <row r="532" spans="1:2">
      <c r="A532" s="45" t="s">
        <v>156</v>
      </c>
      <c r="B532" s="42">
        <v>5.0620074646983798E-5</v>
      </c>
    </row>
    <row r="533" spans="1:2">
      <c r="A533" s="45" t="s">
        <v>359</v>
      </c>
      <c r="B533" s="42">
        <v>7.9149640560297998E-5</v>
      </c>
    </row>
    <row r="534" spans="1:2">
      <c r="A534" s="45" t="s">
        <v>360</v>
      </c>
      <c r="B534" s="42">
        <v>3.1201166973153398E-5</v>
      </c>
    </row>
    <row r="535" spans="1:2">
      <c r="A535" s="45" t="s">
        <v>361</v>
      </c>
      <c r="B535" s="42">
        <v>6.9243030430243694E-5</v>
      </c>
    </row>
    <row r="536" spans="1:2">
      <c r="A536" s="45" t="s">
        <v>226</v>
      </c>
      <c r="B536" s="42">
        <v>5.2516034752206799E-5</v>
      </c>
    </row>
    <row r="537" spans="1:2">
      <c r="A537" s="45" t="s">
        <v>362</v>
      </c>
      <c r="B537" s="42">
        <v>5.05135625216514E-5</v>
      </c>
    </row>
    <row r="538" spans="1:2">
      <c r="A538" s="45" t="s">
        <v>363</v>
      </c>
      <c r="B538" s="42">
        <v>9.8108930097961204E-5</v>
      </c>
    </row>
    <row r="539" spans="1:2">
      <c r="A539" s="45" t="s">
        <v>364</v>
      </c>
      <c r="B539" s="42">
        <v>5.2344475160434103E-5</v>
      </c>
    </row>
    <row r="540" spans="1:2">
      <c r="A540" s="45" t="s">
        <v>146</v>
      </c>
      <c r="B540" s="42">
        <v>7.6233566213980704E-5</v>
      </c>
    </row>
    <row r="541" spans="1:2">
      <c r="A541" s="45" t="s">
        <v>144</v>
      </c>
      <c r="B541" s="42">
        <v>6.1464811934113902E-5</v>
      </c>
    </row>
    <row r="542" spans="1:2">
      <c r="A542" s="45" t="s">
        <v>275</v>
      </c>
      <c r="B542" s="42">
        <v>6.2235853667179795E-5</v>
      </c>
    </row>
    <row r="543" spans="1:2">
      <c r="A543" s="45" t="s">
        <v>365</v>
      </c>
      <c r="B543" s="42">
        <v>9.5774710652273093E-5</v>
      </c>
    </row>
    <row r="544" spans="1:2">
      <c r="A544" s="45" t="s">
        <v>366</v>
      </c>
      <c r="B544" s="42">
        <v>4.8364818460676599E-5</v>
      </c>
    </row>
    <row r="545" spans="1:2">
      <c r="A545" s="45" t="s">
        <v>238</v>
      </c>
      <c r="B545" s="42">
        <v>3.824755326939E-5</v>
      </c>
    </row>
    <row r="546" spans="1:2">
      <c r="A546" s="45" t="s">
        <v>240</v>
      </c>
      <c r="B546" s="42">
        <v>5.6504860152661899E-5</v>
      </c>
    </row>
    <row r="547" spans="1:2">
      <c r="A547" s="45" t="s">
        <v>242</v>
      </c>
      <c r="B547" s="42">
        <v>9.3256242008266403E-5</v>
      </c>
    </row>
    <row r="548" spans="1:2">
      <c r="A548" s="45" t="s">
        <v>244</v>
      </c>
      <c r="B548" s="42">
        <v>8.2876669036578793E-5</v>
      </c>
    </row>
    <row r="549" spans="1:2">
      <c r="A549" s="45" t="s">
        <v>184</v>
      </c>
      <c r="B549" s="42">
        <v>6.5598012079341302E-5</v>
      </c>
    </row>
    <row r="550" spans="1:2">
      <c r="A550" s="45" t="s">
        <v>183</v>
      </c>
      <c r="B550" s="42">
        <v>4.2735705438346799E-5</v>
      </c>
    </row>
    <row r="551" spans="1:2">
      <c r="A551" s="45" t="s">
        <v>367</v>
      </c>
      <c r="B551" s="42">
        <v>7.3897970134956405E-5</v>
      </c>
    </row>
    <row r="552" spans="1:2">
      <c r="A552" s="45" t="s">
        <v>224</v>
      </c>
      <c r="B552" s="42">
        <v>6.4416922067432405E-5</v>
      </c>
    </row>
    <row r="553" spans="1:2">
      <c r="A553" s="45" t="s">
        <v>222</v>
      </c>
      <c r="B553" s="42">
        <v>1.10108923343847E-4</v>
      </c>
    </row>
    <row r="554" spans="1:2">
      <c r="A554" s="45" t="s">
        <v>228</v>
      </c>
      <c r="B554" s="42">
        <v>4.2448171015173903E-5</v>
      </c>
    </row>
    <row r="555" spans="1:2">
      <c r="A555" s="45" t="s">
        <v>139</v>
      </c>
      <c r="B555" s="42">
        <v>8.8923239838230102E-5</v>
      </c>
    </row>
    <row r="556" spans="1:2">
      <c r="A556" s="45" t="s">
        <v>175</v>
      </c>
      <c r="B556" s="42">
        <v>5.4382484929733503E-5</v>
      </c>
    </row>
    <row r="557" spans="1:2">
      <c r="A557" s="45" t="s">
        <v>368</v>
      </c>
      <c r="B557" s="42">
        <v>8.0656312643630801E-5</v>
      </c>
    </row>
  </sheetData>
  <mergeCells count="28">
    <mergeCell ref="B52:C52"/>
    <mergeCell ref="B53:C53"/>
    <mergeCell ref="B54:B59"/>
    <mergeCell ref="B60:C60"/>
    <mergeCell ref="B61:B65"/>
    <mergeCell ref="B66:C66"/>
    <mergeCell ref="B35:C35"/>
    <mergeCell ref="B36:B38"/>
    <mergeCell ref="B39:C39"/>
    <mergeCell ref="B40:B42"/>
    <mergeCell ref="B43:C43"/>
    <mergeCell ref="B44:B51"/>
    <mergeCell ref="B17:C17"/>
    <mergeCell ref="B18:B23"/>
    <mergeCell ref="B24:C24"/>
    <mergeCell ref="B25:B30"/>
    <mergeCell ref="B31:C31"/>
    <mergeCell ref="B32:B34"/>
    <mergeCell ref="A1:D1"/>
    <mergeCell ref="A2:C2"/>
    <mergeCell ref="A3:C3"/>
    <mergeCell ref="A4:A66"/>
    <mergeCell ref="B4:C4"/>
    <mergeCell ref="B5:B9"/>
    <mergeCell ref="B10:C10"/>
    <mergeCell ref="B11:B13"/>
    <mergeCell ref="B14:C14"/>
    <mergeCell ref="B15:B16"/>
  </mergeCells>
  <hyperlinks>
    <hyperlink ref="B66" r:id="rId1" tooltip="Click once to display linked information. Click and hold to select this cell." display="http://nzdotstat.stats.govt.nz/OECDStat_Metadata/ShowMetadata.ashx?Dataset=TABLECODE332&amp;Coords=[CATEGORY].[14]&amp;ShowOnWeb=true&amp;Lang=en"/>
    <hyperlink ref="B52" r:id="rId2" tooltip="Click once to display linked information. Click and hold to select this cell." display="http://nzdotstat.stats.govt.nz/OECDStat_Metadata/ShowMetadata.ashx?Dataset=TABLECODE332&amp;Coords=[CATEGORY].[10]&amp;ShowOnWeb=true&amp;Lang=en"/>
    <hyperlink ref="A4" r:id="rId3" tooltip="Click once to display linked information. Click and hold to select this cell." display="http://nzdotstat.stats.govt.nz/OECDStat_Metadata/ShowMetadata.ashx?Dataset=TABLECODE332&amp;Coords=[CATEGORY].[98]&amp;ShowOnWeb=true&amp;Lang=en"/>
    <hyperlink ref="A3" r:id="rId4" tooltip="Click once to display linked information. Click and hold to select this cell." display="http://nzdotstat.stats.govt.nz/OECDStat_Metadata/ShowMetadata.ashx?Dataset=TABLECODE332&amp;Coords=[CATEGORY].[98]&amp;ShowOnWeb=true&amp;Lang=en"/>
    <hyperlink ref="A2" r:id="rId5" tooltip="Click once to display linked information. Click and hold to select this cell." display="http://nzdotstat.stats.govt.nz/OECDStat_Metadata/ShowMetadata.ashx?Dataset=TABLECODE332&amp;Coords=[CATEGORY]&amp;ShowOnWeb=true&amp;Lang=en"/>
    <hyperlink ref="E1" r:id="rId6" tooltip="Click once to display linked information. Click and hold to select this cell." display="http://nzdotstat.stats.govt.nz/OECDStat_Metadata/ShowMetadata.ashx?Dataset=TABLECODE332&amp;Coords=[MEASURES].[AV_WKLY_AMT]&amp;ShowOnWeb=true&amp;Lang=en"/>
  </hyperlinks>
  <pageMargins left="0.70866141732283472" right="0.70866141732283472" top="0.74803149606299213" bottom="0.74803149606299213" header="0.31496062992125984" footer="0.31496062992125984"/>
  <pageSetup paperSize="9" scale="36" fitToHeight="4" orientation="portrait" r:id="rId7"/>
  <legacy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1</vt:lpstr>
      <vt:lpstr>2</vt:lpstr>
      <vt:lpstr>3</vt:lpstr>
      <vt:lpstr>4</vt:lpstr>
      <vt:lpstr>5+</vt:lpstr>
      <vt:lpstr>NUMBER OF PEOPLE RAW</vt:lpstr>
      <vt:lpstr>NUMBER OF PEOPLE TABLE</vt:lpstr>
      <vt:lpstr>HES TEMPLATE (2007 AVG) BASIC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2013-08-11T23:27:02Z</dcterms:modified>
</cp:coreProperties>
</file>